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ni Anaiara\Desktop\LICITAÇÕES 2023\MANÁ\PROPOSTA - SALA 5 - SAPUCAIA\PROPOSTA SALA 2 - 2%\SALA 5 - SAO CRISTOVAO - 2% - AJUSTADA\"/>
    </mc:Choice>
  </mc:AlternateContent>
  <xr:revisionPtr revIDLastSave="0" documentId="13_ncr:1_{3B79584D-0666-4A66-B573-61B5820DEF2C}" xr6:coauthVersionLast="47" xr6:coauthVersionMax="47" xr10:uidLastSave="{00000000-0000-0000-0000-000000000000}"/>
  <bookViews>
    <workbookView xWindow="-108" yWindow="-108" windowWidth="23256" windowHeight="12456" xr2:uid="{87B86347-02CD-4FAB-867C-CD193539A4E0}"/>
  </bookViews>
  <sheets>
    <sheet name="Cronograma" sheetId="1" r:id="rId1"/>
  </sheets>
  <externalReferences>
    <externalReference r:id="rId2"/>
    <externalReference r:id="rId3"/>
  </externalReferences>
  <definedNames>
    <definedName name="_xlnm.Print_Area" localSheetId="0">#N/A</definedName>
    <definedName name="NCOMPOSICOES">1</definedName>
    <definedName name="ORÇAMENTO.BancoRef" hidden="1">#N/A</definedName>
    <definedName name="REFERENCIA.Descricao" hidden="1">#N/A</definedName>
    <definedName name="REFERENCIA.Unidade" hidden="1">#N/A</definedName>
    <definedName name="TIPOORCAMENTO" hidden="1">IF(VALUE([1]Menu!$O$3)=2,"Licitado","Proposto")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J43" i="1" s="1"/>
  <c r="D41" i="1"/>
  <c r="G41" i="1" s="1"/>
  <c r="K41" i="1" s="1"/>
  <c r="D39" i="1"/>
  <c r="I39" i="1" s="1"/>
  <c r="D37" i="1"/>
  <c r="J37" i="1" s="1"/>
  <c r="D35" i="1"/>
  <c r="J35" i="1" s="1"/>
  <c r="D33" i="1"/>
  <c r="J33" i="1" s="1"/>
  <c r="D31" i="1"/>
  <c r="J31" i="1" s="1"/>
  <c r="D29" i="1"/>
  <c r="G29" i="1" s="1"/>
  <c r="D27" i="1"/>
  <c r="J27" i="1" s="1"/>
  <c r="D25" i="1"/>
  <c r="H25" i="1" s="1"/>
  <c r="D23" i="1"/>
  <c r="H23" i="1" s="1"/>
  <c r="D21" i="1"/>
  <c r="H21" i="1" s="1"/>
  <c r="D19" i="1"/>
  <c r="D17" i="1"/>
  <c r="G17" i="1" s="1"/>
  <c r="D15" i="1"/>
  <c r="F15" i="1" s="1"/>
  <c r="K15" i="1" s="1"/>
  <c r="D13" i="1"/>
  <c r="E13" i="1" s="1"/>
  <c r="D11" i="1"/>
  <c r="F11" i="1" s="1"/>
  <c r="D9" i="1"/>
  <c r="E9" i="1" s="1"/>
  <c r="K9" i="1" s="1"/>
  <c r="J25" i="1"/>
  <c r="J19" i="1"/>
  <c r="K44" i="1"/>
  <c r="K42" i="1"/>
  <c r="K40" i="1"/>
  <c r="K38" i="1"/>
  <c r="H37" i="1"/>
  <c r="K36" i="1"/>
  <c r="I35" i="1"/>
  <c r="K34" i="1"/>
  <c r="K32" i="1"/>
  <c r="K30" i="1"/>
  <c r="K28" i="1"/>
  <c r="K26" i="1"/>
  <c r="K24" i="1"/>
  <c r="G23" i="1"/>
  <c r="K22" i="1"/>
  <c r="K20" i="1"/>
  <c r="K18" i="1"/>
  <c r="K16" i="1"/>
  <c r="K14" i="1"/>
  <c r="K12" i="1"/>
  <c r="K10" i="1"/>
  <c r="H39" i="1" l="1"/>
  <c r="F39" i="1"/>
  <c r="G39" i="1"/>
  <c r="I37" i="1"/>
  <c r="K35" i="1"/>
  <c r="F17" i="1"/>
  <c r="E11" i="1"/>
  <c r="K11" i="1" s="1"/>
  <c r="F29" i="1"/>
  <c r="K29" i="1" s="1"/>
  <c r="K23" i="1"/>
  <c r="I31" i="1"/>
  <c r="K31" i="1" s="1"/>
  <c r="K37" i="1"/>
  <c r="H17" i="1"/>
  <c r="G19" i="1"/>
  <c r="I33" i="1"/>
  <c r="K33" i="1" s="1"/>
  <c r="F19" i="1"/>
  <c r="H19" i="1"/>
  <c r="F27" i="1"/>
  <c r="H27" i="1"/>
  <c r="I27" i="1"/>
  <c r="I25" i="1"/>
  <c r="K25" i="1" s="1"/>
  <c r="J21" i="1"/>
  <c r="J46" i="1" s="1"/>
  <c r="I21" i="1"/>
  <c r="G21" i="1"/>
  <c r="D46" i="1"/>
  <c r="D42" i="1" s="1"/>
  <c r="K17" i="1"/>
  <c r="F13" i="1"/>
  <c r="K13" i="1" s="1"/>
  <c r="E46" i="1"/>
  <c r="K43" i="1"/>
  <c r="K39" i="1"/>
  <c r="H46" i="1" l="1"/>
  <c r="K21" i="1"/>
  <c r="K19" i="1"/>
  <c r="I46" i="1"/>
  <c r="K27" i="1"/>
  <c r="G46" i="1"/>
  <c r="D18" i="1"/>
  <c r="D30" i="1"/>
  <c r="D14" i="1"/>
  <c r="D34" i="1"/>
  <c r="D16" i="1"/>
  <c r="D20" i="1"/>
  <c r="D36" i="1"/>
  <c r="D32" i="1"/>
  <c r="D22" i="1"/>
  <c r="D44" i="1"/>
  <c r="D28" i="1"/>
  <c r="D38" i="1"/>
  <c r="D26" i="1"/>
  <c r="D10" i="1"/>
  <c r="D40" i="1"/>
  <c r="D24" i="1"/>
  <c r="D12" i="1"/>
  <c r="F46" i="1"/>
  <c r="E48" i="1"/>
  <c r="K46" i="1" l="1"/>
  <c r="I47" i="1" s="1"/>
  <c r="F48" i="1"/>
  <c r="G48" i="1" s="1"/>
  <c r="H48" i="1" s="1"/>
  <c r="I48" i="1" s="1"/>
  <c r="J48" i="1" s="1"/>
  <c r="K48" i="1" s="1"/>
  <c r="E47" i="1" l="1"/>
  <c r="E49" i="1" s="1"/>
  <c r="F47" i="1"/>
  <c r="G47" i="1"/>
  <c r="H47" i="1"/>
  <c r="J47" i="1"/>
  <c r="F49" i="1" l="1"/>
  <c r="G49" i="1" s="1"/>
  <c r="H49" i="1" s="1"/>
  <c r="I49" i="1" s="1"/>
  <c r="J49" i="1" s="1"/>
</calcChain>
</file>

<file path=xl/sharedStrings.xml><?xml version="1.0" encoding="utf-8"?>
<sst xmlns="http://schemas.openxmlformats.org/spreadsheetml/2006/main" count="48" uniqueCount="48">
  <si>
    <t>CRONOGRAMA FÍSICO-FINANCEIRO</t>
  </si>
  <si>
    <t>OBRA: CONSTRUÇÃO DA ESCOLA CRISTOVÃO COLOMBO  DE 05 SALAS</t>
  </si>
  <si>
    <t xml:space="preserve">PROP. PREFEITURA MUNICIPAL DE ÓBIDOS </t>
  </si>
  <si>
    <t>COMUNIDADE SAPUCAIA</t>
  </si>
  <si>
    <t>DISCRIMINAÇÃO</t>
  </si>
  <si>
    <t xml:space="preserve">PRAZO DE EXECUÇÃO - DIAS </t>
  </si>
  <si>
    <t>ITEM</t>
  </si>
  <si>
    <t>DESCRIÇÃO</t>
  </si>
  <si>
    <t>VALOR</t>
  </si>
  <si>
    <t>SERVIÇOS</t>
  </si>
  <si>
    <t>SERVIÇOS PRELIMINARES</t>
  </si>
  <si>
    <t>MOVIMENTO DE TERRAS</t>
  </si>
  <si>
    <t>INFRAESTRUTURA</t>
  </si>
  <si>
    <t>4</t>
  </si>
  <si>
    <t>IMPERMEABILIZAÇÃO</t>
  </si>
  <si>
    <t>5</t>
  </si>
  <si>
    <t>SUPERESTRUTURA</t>
  </si>
  <si>
    <t>6</t>
  </si>
  <si>
    <t>PAREDES E PAINÉIS</t>
  </si>
  <si>
    <t>7</t>
  </si>
  <si>
    <t>REVESTIMENTOS</t>
  </si>
  <si>
    <t>8</t>
  </si>
  <si>
    <t>COBERTURA</t>
  </si>
  <si>
    <t>9</t>
  </si>
  <si>
    <t>PAVIMENTAÇÃO</t>
  </si>
  <si>
    <t>10</t>
  </si>
  <si>
    <t>INSTALAÇÃO ELÉTRICA</t>
  </si>
  <si>
    <t>11</t>
  </si>
  <si>
    <t>INSTALAÇÃO HIDROSANITÁRIA</t>
  </si>
  <si>
    <t>12</t>
  </si>
  <si>
    <t>LOUÇAS E METAIS</t>
  </si>
  <si>
    <t>13</t>
  </si>
  <si>
    <t>FORRO</t>
  </si>
  <si>
    <t>14</t>
  </si>
  <si>
    <t>ESQUADRIAS</t>
  </si>
  <si>
    <t>15</t>
  </si>
  <si>
    <t>PINTURA</t>
  </si>
  <si>
    <t>16</t>
  </si>
  <si>
    <t>DIVERSOS</t>
  </si>
  <si>
    <t>17</t>
  </si>
  <si>
    <t>DRENAGEM PUVIAL</t>
  </si>
  <si>
    <t>18</t>
  </si>
  <si>
    <t>LIMPEZA DA OBRA</t>
  </si>
  <si>
    <t>DESMBOLSO MENSAL (COM BDI)</t>
  </si>
  <si>
    <t>TOTAL MENSAL %</t>
  </si>
  <si>
    <t>TOTAL ACUMULADO</t>
  </si>
  <si>
    <t>TOTAL ACUMULADO(%)</t>
  </si>
  <si>
    <t>EMPRESA: MANÁ CONSTRUÇÕES DE RODOVIAS EIRELI CNPJ: 27.216.304.0001-47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</si>
</sst>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4" fillId="3" borderId="12" xfId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164" fontId="3" fillId="3" borderId="12" xfId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vertical="center"/>
    </xf>
    <xf numFmtId="10" fontId="3" fillId="3" borderId="12" xfId="1" applyNumberFormat="1" applyFont="1" applyFill="1" applyBorder="1" applyAlignment="1">
      <alignment vertical="center"/>
    </xf>
    <xf numFmtId="9" fontId="5" fillId="3" borderId="12" xfId="0" applyNumberFormat="1" applyFont="1" applyFill="1" applyBorder="1" applyAlignment="1">
      <alignment horizontal="right" vertical="center"/>
    </xf>
    <xf numFmtId="10" fontId="3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 wrapText="1"/>
    </xf>
    <xf numFmtId="165" fontId="4" fillId="3" borderId="12" xfId="1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3" fillId="3" borderId="12" xfId="1" applyNumberFormat="1" applyFont="1" applyFill="1" applyBorder="1" applyAlignment="1">
      <alignment horizontal="center" vertical="center"/>
    </xf>
    <xf numFmtId="164" fontId="3" fillId="3" borderId="12" xfId="1" applyFont="1" applyFill="1" applyBorder="1" applyAlignment="1">
      <alignment horizontal="center" vertical="center"/>
    </xf>
    <xf numFmtId="4" fontId="0" fillId="0" borderId="0" xfId="0" applyNumberFormat="1"/>
    <xf numFmtId="10" fontId="5" fillId="3" borderId="1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MULTIPLA%20CENTRO%20DE%20REFERENCIA%20DE%20SA&#218;DE%20DA%20MULHER%20&#211;BIDOS/PLANILHA%20M&#218;LTIPLA%20V3.0.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rini%20Anaiara\Desktop\LICITA&#199;&#213;ES%202023\MAN&#193;\PROPOSTA%20-%20SALA%205%20-%20SAPUCAIA\PROPOSTA%20SALA%202%20-%202%25\SALA%205%20-%20SAO%20CRISTOVAO%20-%202%25%20-%20AJUSTADA\PLANILHA%20OR&#199;AMEN.xlsx" TargetMode="External"/><Relationship Id="rId1" Type="http://schemas.openxmlformats.org/officeDocument/2006/relationships/externalLinkPath" Target="PLANILHA%20OR&#199;A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7">
          <cell r="F7">
            <v>85077.04</v>
          </cell>
        </row>
        <row r="15">
          <cell r="F15">
            <v>66953.429999999993</v>
          </cell>
        </row>
        <row r="18">
          <cell r="F18">
            <v>142127.13</v>
          </cell>
        </row>
        <row r="22">
          <cell r="F22">
            <v>8215.32</v>
          </cell>
        </row>
        <row r="24">
          <cell r="F24">
            <v>93579.12</v>
          </cell>
        </row>
        <row r="32">
          <cell r="F32">
            <v>123652.98</v>
          </cell>
        </row>
        <row r="35">
          <cell r="F35">
            <v>179284.36</v>
          </cell>
        </row>
        <row r="41">
          <cell r="F41">
            <v>146837.97</v>
          </cell>
        </row>
        <row r="46">
          <cell r="F46">
            <v>190164.16</v>
          </cell>
        </row>
        <row r="49">
          <cell r="F49">
            <v>58433.87</v>
          </cell>
        </row>
        <row r="60">
          <cell r="F60">
            <v>37303.480000000003</v>
          </cell>
        </row>
        <row r="66">
          <cell r="F66">
            <v>15359.38</v>
          </cell>
        </row>
        <row r="83">
          <cell r="F83">
            <v>35553.71</v>
          </cell>
        </row>
        <row r="85">
          <cell r="F85">
            <v>101382.77</v>
          </cell>
        </row>
        <row r="102">
          <cell r="F102">
            <v>102808.16</v>
          </cell>
        </row>
        <row r="108">
          <cell r="F108">
            <v>526019.74</v>
          </cell>
        </row>
        <row r="120">
          <cell r="F120">
            <v>8725.49</v>
          </cell>
        </row>
        <row r="123">
          <cell r="F123">
            <v>2504.96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972E-C8AD-449F-97A5-49B07F7FCDA6}">
  <dimension ref="A1:L50"/>
  <sheetViews>
    <sheetView tabSelected="1" view="pageBreakPreview" zoomScaleNormal="85" zoomScaleSheetLayoutView="100" workbookViewId="0">
      <selection activeCell="D44" sqref="D44"/>
    </sheetView>
  </sheetViews>
  <sheetFormatPr defaultRowHeight="13.8" x14ac:dyDescent="0.25"/>
  <cols>
    <col min="1" max="1" width="6.59765625" customWidth="1"/>
    <col min="2" max="2" width="36.19921875" customWidth="1"/>
    <col min="3" max="3" width="0" hidden="1" customWidth="1"/>
    <col min="4" max="4" width="10.69921875" customWidth="1"/>
    <col min="5" max="5" width="11.69921875" customWidth="1"/>
    <col min="6" max="6" width="11.3984375" customWidth="1"/>
    <col min="7" max="10" width="11.19921875" customWidth="1"/>
    <col min="11" max="11" width="15" customWidth="1"/>
    <col min="12" max="12" width="11.3984375" bestFit="1" customWidth="1"/>
    <col min="257" max="257" width="6.59765625" customWidth="1"/>
    <col min="258" max="258" width="36.19921875" customWidth="1"/>
    <col min="259" max="259" width="0" hidden="1" customWidth="1"/>
    <col min="260" max="260" width="10.69921875" customWidth="1"/>
    <col min="261" max="261" width="11.69921875" customWidth="1"/>
    <col min="262" max="262" width="11.3984375" customWidth="1"/>
    <col min="263" max="266" width="11.19921875" customWidth="1"/>
    <col min="267" max="267" width="15" customWidth="1"/>
    <col min="268" max="268" width="11.3984375" bestFit="1" customWidth="1"/>
    <col min="513" max="513" width="6.59765625" customWidth="1"/>
    <col min="514" max="514" width="36.19921875" customWidth="1"/>
    <col min="515" max="515" width="0" hidden="1" customWidth="1"/>
    <col min="516" max="516" width="10.69921875" customWidth="1"/>
    <col min="517" max="517" width="11.69921875" customWidth="1"/>
    <col min="518" max="518" width="11.3984375" customWidth="1"/>
    <col min="519" max="522" width="11.19921875" customWidth="1"/>
    <col min="523" max="523" width="15" customWidth="1"/>
    <col min="524" max="524" width="11.3984375" bestFit="1" customWidth="1"/>
    <col min="769" max="769" width="6.59765625" customWidth="1"/>
    <col min="770" max="770" width="36.19921875" customWidth="1"/>
    <col min="771" max="771" width="0" hidden="1" customWidth="1"/>
    <col min="772" max="772" width="10.69921875" customWidth="1"/>
    <col min="773" max="773" width="11.69921875" customWidth="1"/>
    <col min="774" max="774" width="11.3984375" customWidth="1"/>
    <col min="775" max="778" width="11.19921875" customWidth="1"/>
    <col min="779" max="779" width="15" customWidth="1"/>
    <col min="780" max="780" width="11.3984375" bestFit="1" customWidth="1"/>
    <col min="1025" max="1025" width="6.59765625" customWidth="1"/>
    <col min="1026" max="1026" width="36.19921875" customWidth="1"/>
    <col min="1027" max="1027" width="0" hidden="1" customWidth="1"/>
    <col min="1028" max="1028" width="10.69921875" customWidth="1"/>
    <col min="1029" max="1029" width="11.69921875" customWidth="1"/>
    <col min="1030" max="1030" width="11.3984375" customWidth="1"/>
    <col min="1031" max="1034" width="11.19921875" customWidth="1"/>
    <col min="1035" max="1035" width="15" customWidth="1"/>
    <col min="1036" max="1036" width="11.3984375" bestFit="1" customWidth="1"/>
    <col min="1281" max="1281" width="6.59765625" customWidth="1"/>
    <col min="1282" max="1282" width="36.19921875" customWidth="1"/>
    <col min="1283" max="1283" width="0" hidden="1" customWidth="1"/>
    <col min="1284" max="1284" width="10.69921875" customWidth="1"/>
    <col min="1285" max="1285" width="11.69921875" customWidth="1"/>
    <col min="1286" max="1286" width="11.3984375" customWidth="1"/>
    <col min="1287" max="1290" width="11.19921875" customWidth="1"/>
    <col min="1291" max="1291" width="15" customWidth="1"/>
    <col min="1292" max="1292" width="11.3984375" bestFit="1" customWidth="1"/>
    <col min="1537" max="1537" width="6.59765625" customWidth="1"/>
    <col min="1538" max="1538" width="36.19921875" customWidth="1"/>
    <col min="1539" max="1539" width="0" hidden="1" customWidth="1"/>
    <col min="1540" max="1540" width="10.69921875" customWidth="1"/>
    <col min="1541" max="1541" width="11.69921875" customWidth="1"/>
    <col min="1542" max="1542" width="11.3984375" customWidth="1"/>
    <col min="1543" max="1546" width="11.19921875" customWidth="1"/>
    <col min="1547" max="1547" width="15" customWidth="1"/>
    <col min="1548" max="1548" width="11.3984375" bestFit="1" customWidth="1"/>
    <col min="1793" max="1793" width="6.59765625" customWidth="1"/>
    <col min="1794" max="1794" width="36.19921875" customWidth="1"/>
    <col min="1795" max="1795" width="0" hidden="1" customWidth="1"/>
    <col min="1796" max="1796" width="10.69921875" customWidth="1"/>
    <col min="1797" max="1797" width="11.69921875" customWidth="1"/>
    <col min="1798" max="1798" width="11.3984375" customWidth="1"/>
    <col min="1799" max="1802" width="11.19921875" customWidth="1"/>
    <col min="1803" max="1803" width="15" customWidth="1"/>
    <col min="1804" max="1804" width="11.3984375" bestFit="1" customWidth="1"/>
    <col min="2049" max="2049" width="6.59765625" customWidth="1"/>
    <col min="2050" max="2050" width="36.19921875" customWidth="1"/>
    <col min="2051" max="2051" width="0" hidden="1" customWidth="1"/>
    <col min="2052" max="2052" width="10.69921875" customWidth="1"/>
    <col min="2053" max="2053" width="11.69921875" customWidth="1"/>
    <col min="2054" max="2054" width="11.3984375" customWidth="1"/>
    <col min="2055" max="2058" width="11.19921875" customWidth="1"/>
    <col min="2059" max="2059" width="15" customWidth="1"/>
    <col min="2060" max="2060" width="11.3984375" bestFit="1" customWidth="1"/>
    <col min="2305" max="2305" width="6.59765625" customWidth="1"/>
    <col min="2306" max="2306" width="36.19921875" customWidth="1"/>
    <col min="2307" max="2307" width="0" hidden="1" customWidth="1"/>
    <col min="2308" max="2308" width="10.69921875" customWidth="1"/>
    <col min="2309" max="2309" width="11.69921875" customWidth="1"/>
    <col min="2310" max="2310" width="11.3984375" customWidth="1"/>
    <col min="2311" max="2314" width="11.19921875" customWidth="1"/>
    <col min="2315" max="2315" width="15" customWidth="1"/>
    <col min="2316" max="2316" width="11.3984375" bestFit="1" customWidth="1"/>
    <col min="2561" max="2561" width="6.59765625" customWidth="1"/>
    <col min="2562" max="2562" width="36.19921875" customWidth="1"/>
    <col min="2563" max="2563" width="0" hidden="1" customWidth="1"/>
    <col min="2564" max="2564" width="10.69921875" customWidth="1"/>
    <col min="2565" max="2565" width="11.69921875" customWidth="1"/>
    <col min="2566" max="2566" width="11.3984375" customWidth="1"/>
    <col min="2567" max="2570" width="11.19921875" customWidth="1"/>
    <col min="2571" max="2571" width="15" customWidth="1"/>
    <col min="2572" max="2572" width="11.3984375" bestFit="1" customWidth="1"/>
    <col min="2817" max="2817" width="6.59765625" customWidth="1"/>
    <col min="2818" max="2818" width="36.19921875" customWidth="1"/>
    <col min="2819" max="2819" width="0" hidden="1" customWidth="1"/>
    <col min="2820" max="2820" width="10.69921875" customWidth="1"/>
    <col min="2821" max="2821" width="11.69921875" customWidth="1"/>
    <col min="2822" max="2822" width="11.3984375" customWidth="1"/>
    <col min="2823" max="2826" width="11.19921875" customWidth="1"/>
    <col min="2827" max="2827" width="15" customWidth="1"/>
    <col min="2828" max="2828" width="11.3984375" bestFit="1" customWidth="1"/>
    <col min="3073" max="3073" width="6.59765625" customWidth="1"/>
    <col min="3074" max="3074" width="36.19921875" customWidth="1"/>
    <col min="3075" max="3075" width="0" hidden="1" customWidth="1"/>
    <col min="3076" max="3076" width="10.69921875" customWidth="1"/>
    <col min="3077" max="3077" width="11.69921875" customWidth="1"/>
    <col min="3078" max="3078" width="11.3984375" customWidth="1"/>
    <col min="3079" max="3082" width="11.19921875" customWidth="1"/>
    <col min="3083" max="3083" width="15" customWidth="1"/>
    <col min="3084" max="3084" width="11.3984375" bestFit="1" customWidth="1"/>
    <col min="3329" max="3329" width="6.59765625" customWidth="1"/>
    <col min="3330" max="3330" width="36.19921875" customWidth="1"/>
    <col min="3331" max="3331" width="0" hidden="1" customWidth="1"/>
    <col min="3332" max="3332" width="10.69921875" customWidth="1"/>
    <col min="3333" max="3333" width="11.69921875" customWidth="1"/>
    <col min="3334" max="3334" width="11.3984375" customWidth="1"/>
    <col min="3335" max="3338" width="11.19921875" customWidth="1"/>
    <col min="3339" max="3339" width="15" customWidth="1"/>
    <col min="3340" max="3340" width="11.3984375" bestFit="1" customWidth="1"/>
    <col min="3585" max="3585" width="6.59765625" customWidth="1"/>
    <col min="3586" max="3586" width="36.19921875" customWidth="1"/>
    <col min="3587" max="3587" width="0" hidden="1" customWidth="1"/>
    <col min="3588" max="3588" width="10.69921875" customWidth="1"/>
    <col min="3589" max="3589" width="11.69921875" customWidth="1"/>
    <col min="3590" max="3590" width="11.3984375" customWidth="1"/>
    <col min="3591" max="3594" width="11.19921875" customWidth="1"/>
    <col min="3595" max="3595" width="15" customWidth="1"/>
    <col min="3596" max="3596" width="11.3984375" bestFit="1" customWidth="1"/>
    <col min="3841" max="3841" width="6.59765625" customWidth="1"/>
    <col min="3842" max="3842" width="36.19921875" customWidth="1"/>
    <col min="3843" max="3843" width="0" hidden="1" customWidth="1"/>
    <col min="3844" max="3844" width="10.69921875" customWidth="1"/>
    <col min="3845" max="3845" width="11.69921875" customWidth="1"/>
    <col min="3846" max="3846" width="11.3984375" customWidth="1"/>
    <col min="3847" max="3850" width="11.19921875" customWidth="1"/>
    <col min="3851" max="3851" width="15" customWidth="1"/>
    <col min="3852" max="3852" width="11.3984375" bestFit="1" customWidth="1"/>
    <col min="4097" max="4097" width="6.59765625" customWidth="1"/>
    <col min="4098" max="4098" width="36.19921875" customWidth="1"/>
    <col min="4099" max="4099" width="0" hidden="1" customWidth="1"/>
    <col min="4100" max="4100" width="10.69921875" customWidth="1"/>
    <col min="4101" max="4101" width="11.69921875" customWidth="1"/>
    <col min="4102" max="4102" width="11.3984375" customWidth="1"/>
    <col min="4103" max="4106" width="11.19921875" customWidth="1"/>
    <col min="4107" max="4107" width="15" customWidth="1"/>
    <col min="4108" max="4108" width="11.3984375" bestFit="1" customWidth="1"/>
    <col min="4353" max="4353" width="6.59765625" customWidth="1"/>
    <col min="4354" max="4354" width="36.19921875" customWidth="1"/>
    <col min="4355" max="4355" width="0" hidden="1" customWidth="1"/>
    <col min="4356" max="4356" width="10.69921875" customWidth="1"/>
    <col min="4357" max="4357" width="11.69921875" customWidth="1"/>
    <col min="4358" max="4358" width="11.3984375" customWidth="1"/>
    <col min="4359" max="4362" width="11.19921875" customWidth="1"/>
    <col min="4363" max="4363" width="15" customWidth="1"/>
    <col min="4364" max="4364" width="11.3984375" bestFit="1" customWidth="1"/>
    <col min="4609" max="4609" width="6.59765625" customWidth="1"/>
    <col min="4610" max="4610" width="36.19921875" customWidth="1"/>
    <col min="4611" max="4611" width="0" hidden="1" customWidth="1"/>
    <col min="4612" max="4612" width="10.69921875" customWidth="1"/>
    <col min="4613" max="4613" width="11.69921875" customWidth="1"/>
    <col min="4614" max="4614" width="11.3984375" customWidth="1"/>
    <col min="4615" max="4618" width="11.19921875" customWidth="1"/>
    <col min="4619" max="4619" width="15" customWidth="1"/>
    <col min="4620" max="4620" width="11.3984375" bestFit="1" customWidth="1"/>
    <col min="4865" max="4865" width="6.59765625" customWidth="1"/>
    <col min="4866" max="4866" width="36.19921875" customWidth="1"/>
    <col min="4867" max="4867" width="0" hidden="1" customWidth="1"/>
    <col min="4868" max="4868" width="10.69921875" customWidth="1"/>
    <col min="4869" max="4869" width="11.69921875" customWidth="1"/>
    <col min="4870" max="4870" width="11.3984375" customWidth="1"/>
    <col min="4871" max="4874" width="11.19921875" customWidth="1"/>
    <col min="4875" max="4875" width="15" customWidth="1"/>
    <col min="4876" max="4876" width="11.3984375" bestFit="1" customWidth="1"/>
    <col min="5121" max="5121" width="6.59765625" customWidth="1"/>
    <col min="5122" max="5122" width="36.19921875" customWidth="1"/>
    <col min="5123" max="5123" width="0" hidden="1" customWidth="1"/>
    <col min="5124" max="5124" width="10.69921875" customWidth="1"/>
    <col min="5125" max="5125" width="11.69921875" customWidth="1"/>
    <col min="5126" max="5126" width="11.3984375" customWidth="1"/>
    <col min="5127" max="5130" width="11.19921875" customWidth="1"/>
    <col min="5131" max="5131" width="15" customWidth="1"/>
    <col min="5132" max="5132" width="11.3984375" bestFit="1" customWidth="1"/>
    <col min="5377" max="5377" width="6.59765625" customWidth="1"/>
    <col min="5378" max="5378" width="36.19921875" customWidth="1"/>
    <col min="5379" max="5379" width="0" hidden="1" customWidth="1"/>
    <col min="5380" max="5380" width="10.69921875" customWidth="1"/>
    <col min="5381" max="5381" width="11.69921875" customWidth="1"/>
    <col min="5382" max="5382" width="11.3984375" customWidth="1"/>
    <col min="5383" max="5386" width="11.19921875" customWidth="1"/>
    <col min="5387" max="5387" width="15" customWidth="1"/>
    <col min="5388" max="5388" width="11.3984375" bestFit="1" customWidth="1"/>
    <col min="5633" max="5633" width="6.59765625" customWidth="1"/>
    <col min="5634" max="5634" width="36.19921875" customWidth="1"/>
    <col min="5635" max="5635" width="0" hidden="1" customWidth="1"/>
    <col min="5636" max="5636" width="10.69921875" customWidth="1"/>
    <col min="5637" max="5637" width="11.69921875" customWidth="1"/>
    <col min="5638" max="5638" width="11.3984375" customWidth="1"/>
    <col min="5639" max="5642" width="11.19921875" customWidth="1"/>
    <col min="5643" max="5643" width="15" customWidth="1"/>
    <col min="5644" max="5644" width="11.3984375" bestFit="1" customWidth="1"/>
    <col min="5889" max="5889" width="6.59765625" customWidth="1"/>
    <col min="5890" max="5890" width="36.19921875" customWidth="1"/>
    <col min="5891" max="5891" width="0" hidden="1" customWidth="1"/>
    <col min="5892" max="5892" width="10.69921875" customWidth="1"/>
    <col min="5893" max="5893" width="11.69921875" customWidth="1"/>
    <col min="5894" max="5894" width="11.3984375" customWidth="1"/>
    <col min="5895" max="5898" width="11.19921875" customWidth="1"/>
    <col min="5899" max="5899" width="15" customWidth="1"/>
    <col min="5900" max="5900" width="11.3984375" bestFit="1" customWidth="1"/>
    <col min="6145" max="6145" width="6.59765625" customWidth="1"/>
    <col min="6146" max="6146" width="36.19921875" customWidth="1"/>
    <col min="6147" max="6147" width="0" hidden="1" customWidth="1"/>
    <col min="6148" max="6148" width="10.69921875" customWidth="1"/>
    <col min="6149" max="6149" width="11.69921875" customWidth="1"/>
    <col min="6150" max="6150" width="11.3984375" customWidth="1"/>
    <col min="6151" max="6154" width="11.19921875" customWidth="1"/>
    <col min="6155" max="6155" width="15" customWidth="1"/>
    <col min="6156" max="6156" width="11.3984375" bestFit="1" customWidth="1"/>
    <col min="6401" max="6401" width="6.59765625" customWidth="1"/>
    <col min="6402" max="6402" width="36.19921875" customWidth="1"/>
    <col min="6403" max="6403" width="0" hidden="1" customWidth="1"/>
    <col min="6404" max="6404" width="10.69921875" customWidth="1"/>
    <col min="6405" max="6405" width="11.69921875" customWidth="1"/>
    <col min="6406" max="6406" width="11.3984375" customWidth="1"/>
    <col min="6407" max="6410" width="11.19921875" customWidth="1"/>
    <col min="6411" max="6411" width="15" customWidth="1"/>
    <col min="6412" max="6412" width="11.3984375" bestFit="1" customWidth="1"/>
    <col min="6657" max="6657" width="6.59765625" customWidth="1"/>
    <col min="6658" max="6658" width="36.19921875" customWidth="1"/>
    <col min="6659" max="6659" width="0" hidden="1" customWidth="1"/>
    <col min="6660" max="6660" width="10.69921875" customWidth="1"/>
    <col min="6661" max="6661" width="11.69921875" customWidth="1"/>
    <col min="6662" max="6662" width="11.3984375" customWidth="1"/>
    <col min="6663" max="6666" width="11.19921875" customWidth="1"/>
    <col min="6667" max="6667" width="15" customWidth="1"/>
    <col min="6668" max="6668" width="11.3984375" bestFit="1" customWidth="1"/>
    <col min="6913" max="6913" width="6.59765625" customWidth="1"/>
    <col min="6914" max="6914" width="36.19921875" customWidth="1"/>
    <col min="6915" max="6915" width="0" hidden="1" customWidth="1"/>
    <col min="6916" max="6916" width="10.69921875" customWidth="1"/>
    <col min="6917" max="6917" width="11.69921875" customWidth="1"/>
    <col min="6918" max="6918" width="11.3984375" customWidth="1"/>
    <col min="6919" max="6922" width="11.19921875" customWidth="1"/>
    <col min="6923" max="6923" width="15" customWidth="1"/>
    <col min="6924" max="6924" width="11.3984375" bestFit="1" customWidth="1"/>
    <col min="7169" max="7169" width="6.59765625" customWidth="1"/>
    <col min="7170" max="7170" width="36.19921875" customWidth="1"/>
    <col min="7171" max="7171" width="0" hidden="1" customWidth="1"/>
    <col min="7172" max="7172" width="10.69921875" customWidth="1"/>
    <col min="7173" max="7173" width="11.69921875" customWidth="1"/>
    <col min="7174" max="7174" width="11.3984375" customWidth="1"/>
    <col min="7175" max="7178" width="11.19921875" customWidth="1"/>
    <col min="7179" max="7179" width="15" customWidth="1"/>
    <col min="7180" max="7180" width="11.3984375" bestFit="1" customWidth="1"/>
    <col min="7425" max="7425" width="6.59765625" customWidth="1"/>
    <col min="7426" max="7426" width="36.19921875" customWidth="1"/>
    <col min="7427" max="7427" width="0" hidden="1" customWidth="1"/>
    <col min="7428" max="7428" width="10.69921875" customWidth="1"/>
    <col min="7429" max="7429" width="11.69921875" customWidth="1"/>
    <col min="7430" max="7430" width="11.3984375" customWidth="1"/>
    <col min="7431" max="7434" width="11.19921875" customWidth="1"/>
    <col min="7435" max="7435" width="15" customWidth="1"/>
    <col min="7436" max="7436" width="11.3984375" bestFit="1" customWidth="1"/>
    <col min="7681" max="7681" width="6.59765625" customWidth="1"/>
    <col min="7682" max="7682" width="36.19921875" customWidth="1"/>
    <col min="7683" max="7683" width="0" hidden="1" customWidth="1"/>
    <col min="7684" max="7684" width="10.69921875" customWidth="1"/>
    <col min="7685" max="7685" width="11.69921875" customWidth="1"/>
    <col min="7686" max="7686" width="11.3984375" customWidth="1"/>
    <col min="7687" max="7690" width="11.19921875" customWidth="1"/>
    <col min="7691" max="7691" width="15" customWidth="1"/>
    <col min="7692" max="7692" width="11.3984375" bestFit="1" customWidth="1"/>
    <col min="7937" max="7937" width="6.59765625" customWidth="1"/>
    <col min="7938" max="7938" width="36.19921875" customWidth="1"/>
    <col min="7939" max="7939" width="0" hidden="1" customWidth="1"/>
    <col min="7940" max="7940" width="10.69921875" customWidth="1"/>
    <col min="7941" max="7941" width="11.69921875" customWidth="1"/>
    <col min="7942" max="7942" width="11.3984375" customWidth="1"/>
    <col min="7943" max="7946" width="11.19921875" customWidth="1"/>
    <col min="7947" max="7947" width="15" customWidth="1"/>
    <col min="7948" max="7948" width="11.3984375" bestFit="1" customWidth="1"/>
    <col min="8193" max="8193" width="6.59765625" customWidth="1"/>
    <col min="8194" max="8194" width="36.19921875" customWidth="1"/>
    <col min="8195" max="8195" width="0" hidden="1" customWidth="1"/>
    <col min="8196" max="8196" width="10.69921875" customWidth="1"/>
    <col min="8197" max="8197" width="11.69921875" customWidth="1"/>
    <col min="8198" max="8198" width="11.3984375" customWidth="1"/>
    <col min="8199" max="8202" width="11.19921875" customWidth="1"/>
    <col min="8203" max="8203" width="15" customWidth="1"/>
    <col min="8204" max="8204" width="11.3984375" bestFit="1" customWidth="1"/>
    <col min="8449" max="8449" width="6.59765625" customWidth="1"/>
    <col min="8450" max="8450" width="36.19921875" customWidth="1"/>
    <col min="8451" max="8451" width="0" hidden="1" customWidth="1"/>
    <col min="8452" max="8452" width="10.69921875" customWidth="1"/>
    <col min="8453" max="8453" width="11.69921875" customWidth="1"/>
    <col min="8454" max="8454" width="11.3984375" customWidth="1"/>
    <col min="8455" max="8458" width="11.19921875" customWidth="1"/>
    <col min="8459" max="8459" width="15" customWidth="1"/>
    <col min="8460" max="8460" width="11.3984375" bestFit="1" customWidth="1"/>
    <col min="8705" max="8705" width="6.59765625" customWidth="1"/>
    <col min="8706" max="8706" width="36.19921875" customWidth="1"/>
    <col min="8707" max="8707" width="0" hidden="1" customWidth="1"/>
    <col min="8708" max="8708" width="10.69921875" customWidth="1"/>
    <col min="8709" max="8709" width="11.69921875" customWidth="1"/>
    <col min="8710" max="8710" width="11.3984375" customWidth="1"/>
    <col min="8711" max="8714" width="11.19921875" customWidth="1"/>
    <col min="8715" max="8715" width="15" customWidth="1"/>
    <col min="8716" max="8716" width="11.3984375" bestFit="1" customWidth="1"/>
    <col min="8961" max="8961" width="6.59765625" customWidth="1"/>
    <col min="8962" max="8962" width="36.19921875" customWidth="1"/>
    <col min="8963" max="8963" width="0" hidden="1" customWidth="1"/>
    <col min="8964" max="8964" width="10.69921875" customWidth="1"/>
    <col min="8965" max="8965" width="11.69921875" customWidth="1"/>
    <col min="8966" max="8966" width="11.3984375" customWidth="1"/>
    <col min="8967" max="8970" width="11.19921875" customWidth="1"/>
    <col min="8971" max="8971" width="15" customWidth="1"/>
    <col min="8972" max="8972" width="11.3984375" bestFit="1" customWidth="1"/>
    <col min="9217" max="9217" width="6.59765625" customWidth="1"/>
    <col min="9218" max="9218" width="36.19921875" customWidth="1"/>
    <col min="9219" max="9219" width="0" hidden="1" customWidth="1"/>
    <col min="9220" max="9220" width="10.69921875" customWidth="1"/>
    <col min="9221" max="9221" width="11.69921875" customWidth="1"/>
    <col min="9222" max="9222" width="11.3984375" customWidth="1"/>
    <col min="9223" max="9226" width="11.19921875" customWidth="1"/>
    <col min="9227" max="9227" width="15" customWidth="1"/>
    <col min="9228" max="9228" width="11.3984375" bestFit="1" customWidth="1"/>
    <col min="9473" max="9473" width="6.59765625" customWidth="1"/>
    <col min="9474" max="9474" width="36.19921875" customWidth="1"/>
    <col min="9475" max="9475" width="0" hidden="1" customWidth="1"/>
    <col min="9476" max="9476" width="10.69921875" customWidth="1"/>
    <col min="9477" max="9477" width="11.69921875" customWidth="1"/>
    <col min="9478" max="9478" width="11.3984375" customWidth="1"/>
    <col min="9479" max="9482" width="11.19921875" customWidth="1"/>
    <col min="9483" max="9483" width="15" customWidth="1"/>
    <col min="9484" max="9484" width="11.3984375" bestFit="1" customWidth="1"/>
    <col min="9729" max="9729" width="6.59765625" customWidth="1"/>
    <col min="9730" max="9730" width="36.19921875" customWidth="1"/>
    <col min="9731" max="9731" width="0" hidden="1" customWidth="1"/>
    <col min="9732" max="9732" width="10.69921875" customWidth="1"/>
    <col min="9733" max="9733" width="11.69921875" customWidth="1"/>
    <col min="9734" max="9734" width="11.3984375" customWidth="1"/>
    <col min="9735" max="9738" width="11.19921875" customWidth="1"/>
    <col min="9739" max="9739" width="15" customWidth="1"/>
    <col min="9740" max="9740" width="11.3984375" bestFit="1" customWidth="1"/>
    <col min="9985" max="9985" width="6.59765625" customWidth="1"/>
    <col min="9986" max="9986" width="36.19921875" customWidth="1"/>
    <col min="9987" max="9987" width="0" hidden="1" customWidth="1"/>
    <col min="9988" max="9988" width="10.69921875" customWidth="1"/>
    <col min="9989" max="9989" width="11.69921875" customWidth="1"/>
    <col min="9990" max="9990" width="11.3984375" customWidth="1"/>
    <col min="9991" max="9994" width="11.19921875" customWidth="1"/>
    <col min="9995" max="9995" width="15" customWidth="1"/>
    <col min="9996" max="9996" width="11.3984375" bestFit="1" customWidth="1"/>
    <col min="10241" max="10241" width="6.59765625" customWidth="1"/>
    <col min="10242" max="10242" width="36.19921875" customWidth="1"/>
    <col min="10243" max="10243" width="0" hidden="1" customWidth="1"/>
    <col min="10244" max="10244" width="10.69921875" customWidth="1"/>
    <col min="10245" max="10245" width="11.69921875" customWidth="1"/>
    <col min="10246" max="10246" width="11.3984375" customWidth="1"/>
    <col min="10247" max="10250" width="11.19921875" customWidth="1"/>
    <col min="10251" max="10251" width="15" customWidth="1"/>
    <col min="10252" max="10252" width="11.3984375" bestFit="1" customWidth="1"/>
    <col min="10497" max="10497" width="6.59765625" customWidth="1"/>
    <col min="10498" max="10498" width="36.19921875" customWidth="1"/>
    <col min="10499" max="10499" width="0" hidden="1" customWidth="1"/>
    <col min="10500" max="10500" width="10.69921875" customWidth="1"/>
    <col min="10501" max="10501" width="11.69921875" customWidth="1"/>
    <col min="10502" max="10502" width="11.3984375" customWidth="1"/>
    <col min="10503" max="10506" width="11.19921875" customWidth="1"/>
    <col min="10507" max="10507" width="15" customWidth="1"/>
    <col min="10508" max="10508" width="11.3984375" bestFit="1" customWidth="1"/>
    <col min="10753" max="10753" width="6.59765625" customWidth="1"/>
    <col min="10754" max="10754" width="36.19921875" customWidth="1"/>
    <col min="10755" max="10755" width="0" hidden="1" customWidth="1"/>
    <col min="10756" max="10756" width="10.69921875" customWidth="1"/>
    <col min="10757" max="10757" width="11.69921875" customWidth="1"/>
    <col min="10758" max="10758" width="11.3984375" customWidth="1"/>
    <col min="10759" max="10762" width="11.19921875" customWidth="1"/>
    <col min="10763" max="10763" width="15" customWidth="1"/>
    <col min="10764" max="10764" width="11.3984375" bestFit="1" customWidth="1"/>
    <col min="11009" max="11009" width="6.59765625" customWidth="1"/>
    <col min="11010" max="11010" width="36.19921875" customWidth="1"/>
    <col min="11011" max="11011" width="0" hidden="1" customWidth="1"/>
    <col min="11012" max="11012" width="10.69921875" customWidth="1"/>
    <col min="11013" max="11013" width="11.69921875" customWidth="1"/>
    <col min="11014" max="11014" width="11.3984375" customWidth="1"/>
    <col min="11015" max="11018" width="11.19921875" customWidth="1"/>
    <col min="11019" max="11019" width="15" customWidth="1"/>
    <col min="11020" max="11020" width="11.3984375" bestFit="1" customWidth="1"/>
    <col min="11265" max="11265" width="6.59765625" customWidth="1"/>
    <col min="11266" max="11266" width="36.19921875" customWidth="1"/>
    <col min="11267" max="11267" width="0" hidden="1" customWidth="1"/>
    <col min="11268" max="11268" width="10.69921875" customWidth="1"/>
    <col min="11269" max="11269" width="11.69921875" customWidth="1"/>
    <col min="11270" max="11270" width="11.3984375" customWidth="1"/>
    <col min="11271" max="11274" width="11.19921875" customWidth="1"/>
    <col min="11275" max="11275" width="15" customWidth="1"/>
    <col min="11276" max="11276" width="11.3984375" bestFit="1" customWidth="1"/>
    <col min="11521" max="11521" width="6.59765625" customWidth="1"/>
    <col min="11522" max="11522" width="36.19921875" customWidth="1"/>
    <col min="11523" max="11523" width="0" hidden="1" customWidth="1"/>
    <col min="11524" max="11524" width="10.69921875" customWidth="1"/>
    <col min="11525" max="11525" width="11.69921875" customWidth="1"/>
    <col min="11526" max="11526" width="11.3984375" customWidth="1"/>
    <col min="11527" max="11530" width="11.19921875" customWidth="1"/>
    <col min="11531" max="11531" width="15" customWidth="1"/>
    <col min="11532" max="11532" width="11.3984375" bestFit="1" customWidth="1"/>
    <col min="11777" max="11777" width="6.59765625" customWidth="1"/>
    <col min="11778" max="11778" width="36.19921875" customWidth="1"/>
    <col min="11779" max="11779" width="0" hidden="1" customWidth="1"/>
    <col min="11780" max="11780" width="10.69921875" customWidth="1"/>
    <col min="11781" max="11781" width="11.69921875" customWidth="1"/>
    <col min="11782" max="11782" width="11.3984375" customWidth="1"/>
    <col min="11783" max="11786" width="11.19921875" customWidth="1"/>
    <col min="11787" max="11787" width="15" customWidth="1"/>
    <col min="11788" max="11788" width="11.3984375" bestFit="1" customWidth="1"/>
    <col min="12033" max="12033" width="6.59765625" customWidth="1"/>
    <col min="12034" max="12034" width="36.19921875" customWidth="1"/>
    <col min="12035" max="12035" width="0" hidden="1" customWidth="1"/>
    <col min="12036" max="12036" width="10.69921875" customWidth="1"/>
    <col min="12037" max="12037" width="11.69921875" customWidth="1"/>
    <col min="12038" max="12038" width="11.3984375" customWidth="1"/>
    <col min="12039" max="12042" width="11.19921875" customWidth="1"/>
    <col min="12043" max="12043" width="15" customWidth="1"/>
    <col min="12044" max="12044" width="11.3984375" bestFit="1" customWidth="1"/>
    <col min="12289" max="12289" width="6.59765625" customWidth="1"/>
    <col min="12290" max="12290" width="36.19921875" customWidth="1"/>
    <col min="12291" max="12291" width="0" hidden="1" customWidth="1"/>
    <col min="12292" max="12292" width="10.69921875" customWidth="1"/>
    <col min="12293" max="12293" width="11.69921875" customWidth="1"/>
    <col min="12294" max="12294" width="11.3984375" customWidth="1"/>
    <col min="12295" max="12298" width="11.19921875" customWidth="1"/>
    <col min="12299" max="12299" width="15" customWidth="1"/>
    <col min="12300" max="12300" width="11.3984375" bestFit="1" customWidth="1"/>
    <col min="12545" max="12545" width="6.59765625" customWidth="1"/>
    <col min="12546" max="12546" width="36.19921875" customWidth="1"/>
    <col min="12547" max="12547" width="0" hidden="1" customWidth="1"/>
    <col min="12548" max="12548" width="10.69921875" customWidth="1"/>
    <col min="12549" max="12549" width="11.69921875" customWidth="1"/>
    <col min="12550" max="12550" width="11.3984375" customWidth="1"/>
    <col min="12551" max="12554" width="11.19921875" customWidth="1"/>
    <col min="12555" max="12555" width="15" customWidth="1"/>
    <col min="12556" max="12556" width="11.3984375" bestFit="1" customWidth="1"/>
    <col min="12801" max="12801" width="6.59765625" customWidth="1"/>
    <col min="12802" max="12802" width="36.19921875" customWidth="1"/>
    <col min="12803" max="12803" width="0" hidden="1" customWidth="1"/>
    <col min="12804" max="12804" width="10.69921875" customWidth="1"/>
    <col min="12805" max="12805" width="11.69921875" customWidth="1"/>
    <col min="12806" max="12806" width="11.3984375" customWidth="1"/>
    <col min="12807" max="12810" width="11.19921875" customWidth="1"/>
    <col min="12811" max="12811" width="15" customWidth="1"/>
    <col min="12812" max="12812" width="11.3984375" bestFit="1" customWidth="1"/>
    <col min="13057" max="13057" width="6.59765625" customWidth="1"/>
    <col min="13058" max="13058" width="36.19921875" customWidth="1"/>
    <col min="13059" max="13059" width="0" hidden="1" customWidth="1"/>
    <col min="13060" max="13060" width="10.69921875" customWidth="1"/>
    <col min="13061" max="13061" width="11.69921875" customWidth="1"/>
    <col min="13062" max="13062" width="11.3984375" customWidth="1"/>
    <col min="13063" max="13066" width="11.19921875" customWidth="1"/>
    <col min="13067" max="13067" width="15" customWidth="1"/>
    <col min="13068" max="13068" width="11.3984375" bestFit="1" customWidth="1"/>
    <col min="13313" max="13313" width="6.59765625" customWidth="1"/>
    <col min="13314" max="13314" width="36.19921875" customWidth="1"/>
    <col min="13315" max="13315" width="0" hidden="1" customWidth="1"/>
    <col min="13316" max="13316" width="10.69921875" customWidth="1"/>
    <col min="13317" max="13317" width="11.69921875" customWidth="1"/>
    <col min="13318" max="13318" width="11.3984375" customWidth="1"/>
    <col min="13319" max="13322" width="11.19921875" customWidth="1"/>
    <col min="13323" max="13323" width="15" customWidth="1"/>
    <col min="13324" max="13324" width="11.3984375" bestFit="1" customWidth="1"/>
    <col min="13569" max="13569" width="6.59765625" customWidth="1"/>
    <col min="13570" max="13570" width="36.19921875" customWidth="1"/>
    <col min="13571" max="13571" width="0" hidden="1" customWidth="1"/>
    <col min="13572" max="13572" width="10.69921875" customWidth="1"/>
    <col min="13573" max="13573" width="11.69921875" customWidth="1"/>
    <col min="13574" max="13574" width="11.3984375" customWidth="1"/>
    <col min="13575" max="13578" width="11.19921875" customWidth="1"/>
    <col min="13579" max="13579" width="15" customWidth="1"/>
    <col min="13580" max="13580" width="11.3984375" bestFit="1" customWidth="1"/>
    <col min="13825" max="13825" width="6.59765625" customWidth="1"/>
    <col min="13826" max="13826" width="36.19921875" customWidth="1"/>
    <col min="13827" max="13827" width="0" hidden="1" customWidth="1"/>
    <col min="13828" max="13828" width="10.69921875" customWidth="1"/>
    <col min="13829" max="13829" width="11.69921875" customWidth="1"/>
    <col min="13830" max="13830" width="11.3984375" customWidth="1"/>
    <col min="13831" max="13834" width="11.19921875" customWidth="1"/>
    <col min="13835" max="13835" width="15" customWidth="1"/>
    <col min="13836" max="13836" width="11.3984375" bestFit="1" customWidth="1"/>
    <col min="14081" max="14081" width="6.59765625" customWidth="1"/>
    <col min="14082" max="14082" width="36.19921875" customWidth="1"/>
    <col min="14083" max="14083" width="0" hidden="1" customWidth="1"/>
    <col min="14084" max="14084" width="10.69921875" customWidth="1"/>
    <col min="14085" max="14085" width="11.69921875" customWidth="1"/>
    <col min="14086" max="14086" width="11.3984375" customWidth="1"/>
    <col min="14087" max="14090" width="11.19921875" customWidth="1"/>
    <col min="14091" max="14091" width="15" customWidth="1"/>
    <col min="14092" max="14092" width="11.3984375" bestFit="1" customWidth="1"/>
    <col min="14337" max="14337" width="6.59765625" customWidth="1"/>
    <col min="14338" max="14338" width="36.19921875" customWidth="1"/>
    <col min="14339" max="14339" width="0" hidden="1" customWidth="1"/>
    <col min="14340" max="14340" width="10.69921875" customWidth="1"/>
    <col min="14341" max="14341" width="11.69921875" customWidth="1"/>
    <col min="14342" max="14342" width="11.3984375" customWidth="1"/>
    <col min="14343" max="14346" width="11.19921875" customWidth="1"/>
    <col min="14347" max="14347" width="15" customWidth="1"/>
    <col min="14348" max="14348" width="11.3984375" bestFit="1" customWidth="1"/>
    <col min="14593" max="14593" width="6.59765625" customWidth="1"/>
    <col min="14594" max="14594" width="36.19921875" customWidth="1"/>
    <col min="14595" max="14595" width="0" hidden="1" customWidth="1"/>
    <col min="14596" max="14596" width="10.69921875" customWidth="1"/>
    <col min="14597" max="14597" width="11.69921875" customWidth="1"/>
    <col min="14598" max="14598" width="11.3984375" customWidth="1"/>
    <col min="14599" max="14602" width="11.19921875" customWidth="1"/>
    <col min="14603" max="14603" width="15" customWidth="1"/>
    <col min="14604" max="14604" width="11.3984375" bestFit="1" customWidth="1"/>
    <col min="14849" max="14849" width="6.59765625" customWidth="1"/>
    <col min="14850" max="14850" width="36.19921875" customWidth="1"/>
    <col min="14851" max="14851" width="0" hidden="1" customWidth="1"/>
    <col min="14852" max="14852" width="10.69921875" customWidth="1"/>
    <col min="14853" max="14853" width="11.69921875" customWidth="1"/>
    <col min="14854" max="14854" width="11.3984375" customWidth="1"/>
    <col min="14855" max="14858" width="11.19921875" customWidth="1"/>
    <col min="14859" max="14859" width="15" customWidth="1"/>
    <col min="14860" max="14860" width="11.3984375" bestFit="1" customWidth="1"/>
    <col min="15105" max="15105" width="6.59765625" customWidth="1"/>
    <col min="15106" max="15106" width="36.19921875" customWidth="1"/>
    <col min="15107" max="15107" width="0" hidden="1" customWidth="1"/>
    <col min="15108" max="15108" width="10.69921875" customWidth="1"/>
    <col min="15109" max="15109" width="11.69921875" customWidth="1"/>
    <col min="15110" max="15110" width="11.3984375" customWidth="1"/>
    <col min="15111" max="15114" width="11.19921875" customWidth="1"/>
    <col min="15115" max="15115" width="15" customWidth="1"/>
    <col min="15116" max="15116" width="11.3984375" bestFit="1" customWidth="1"/>
    <col min="15361" max="15361" width="6.59765625" customWidth="1"/>
    <col min="15362" max="15362" width="36.19921875" customWidth="1"/>
    <col min="15363" max="15363" width="0" hidden="1" customWidth="1"/>
    <col min="15364" max="15364" width="10.69921875" customWidth="1"/>
    <col min="15365" max="15365" width="11.69921875" customWidth="1"/>
    <col min="15366" max="15366" width="11.3984375" customWidth="1"/>
    <col min="15367" max="15370" width="11.19921875" customWidth="1"/>
    <col min="15371" max="15371" width="15" customWidth="1"/>
    <col min="15372" max="15372" width="11.3984375" bestFit="1" customWidth="1"/>
    <col min="15617" max="15617" width="6.59765625" customWidth="1"/>
    <col min="15618" max="15618" width="36.19921875" customWidth="1"/>
    <col min="15619" max="15619" width="0" hidden="1" customWidth="1"/>
    <col min="15620" max="15620" width="10.69921875" customWidth="1"/>
    <col min="15621" max="15621" width="11.69921875" customWidth="1"/>
    <col min="15622" max="15622" width="11.3984375" customWidth="1"/>
    <col min="15623" max="15626" width="11.19921875" customWidth="1"/>
    <col min="15627" max="15627" width="15" customWidth="1"/>
    <col min="15628" max="15628" width="11.3984375" bestFit="1" customWidth="1"/>
    <col min="15873" max="15873" width="6.59765625" customWidth="1"/>
    <col min="15874" max="15874" width="36.19921875" customWidth="1"/>
    <col min="15875" max="15875" width="0" hidden="1" customWidth="1"/>
    <col min="15876" max="15876" width="10.69921875" customWidth="1"/>
    <col min="15877" max="15877" width="11.69921875" customWidth="1"/>
    <col min="15878" max="15878" width="11.3984375" customWidth="1"/>
    <col min="15879" max="15882" width="11.19921875" customWidth="1"/>
    <col min="15883" max="15883" width="15" customWidth="1"/>
    <col min="15884" max="15884" width="11.3984375" bestFit="1" customWidth="1"/>
    <col min="16129" max="16129" width="6.59765625" customWidth="1"/>
    <col min="16130" max="16130" width="36.19921875" customWidth="1"/>
    <col min="16131" max="16131" width="0" hidden="1" customWidth="1"/>
    <col min="16132" max="16132" width="10.69921875" customWidth="1"/>
    <col min="16133" max="16133" width="11.69921875" customWidth="1"/>
    <col min="16134" max="16134" width="11.3984375" customWidth="1"/>
    <col min="16135" max="16138" width="11.19921875" customWidth="1"/>
    <col min="16139" max="16139" width="15" customWidth="1"/>
    <col min="16140" max="16140" width="11.3984375" bestFit="1" customWidth="1"/>
  </cols>
  <sheetData>
    <row r="1" spans="1:1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x14ac:dyDescent="0.2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x14ac:dyDescent="0.25">
      <c r="A5" s="1" t="s">
        <v>47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x14ac:dyDescent="0.25">
      <c r="A7" s="4"/>
      <c r="B7" s="5"/>
      <c r="C7" s="6" t="s">
        <v>4</v>
      </c>
      <c r="D7" s="6"/>
      <c r="E7" s="28" t="s">
        <v>5</v>
      </c>
      <c r="F7" s="29"/>
      <c r="G7" s="29"/>
      <c r="H7" s="29"/>
      <c r="I7" s="29"/>
      <c r="J7" s="30"/>
      <c r="K7" s="7"/>
    </row>
    <row r="8" spans="1:11" x14ac:dyDescent="0.25">
      <c r="A8" s="6" t="s">
        <v>6</v>
      </c>
      <c r="B8" s="6" t="s">
        <v>7</v>
      </c>
      <c r="C8" s="8"/>
      <c r="D8" s="6" t="s">
        <v>8</v>
      </c>
      <c r="E8" s="6">
        <v>30</v>
      </c>
      <c r="F8" s="6">
        <v>60</v>
      </c>
      <c r="G8" s="6">
        <v>90</v>
      </c>
      <c r="H8" s="6">
        <v>120</v>
      </c>
      <c r="I8" s="6">
        <v>150</v>
      </c>
      <c r="J8" s="6">
        <v>180</v>
      </c>
      <c r="K8" s="6" t="s">
        <v>9</v>
      </c>
    </row>
    <row r="9" spans="1:11" x14ac:dyDescent="0.25">
      <c r="A9" s="9">
        <v>1</v>
      </c>
      <c r="B9" s="10" t="s">
        <v>10</v>
      </c>
      <c r="C9" s="11"/>
      <c r="D9" s="12">
        <f>[2]Page1!$F$7</f>
        <v>85077.04</v>
      </c>
      <c r="E9" s="13">
        <f>$D$9*1</f>
        <v>85077.04</v>
      </c>
      <c r="F9" s="13"/>
      <c r="G9" s="13"/>
      <c r="H9" s="13"/>
      <c r="I9" s="13"/>
      <c r="J9" s="13"/>
      <c r="K9" s="14">
        <f t="shared" ref="K9:K18" si="0">SUM(E9:J9)</f>
        <v>85077.04</v>
      </c>
    </row>
    <row r="10" spans="1:11" x14ac:dyDescent="0.25">
      <c r="A10" s="9"/>
      <c r="B10" s="10"/>
      <c r="C10" s="11"/>
      <c r="D10" s="15">
        <f>D9/$D$46</f>
        <v>4.4219224860434968E-2</v>
      </c>
      <c r="E10" s="16">
        <v>1</v>
      </c>
      <c r="F10" s="16"/>
      <c r="G10" s="16"/>
      <c r="H10" s="16"/>
      <c r="I10" s="16"/>
      <c r="J10" s="16"/>
      <c r="K10" s="17">
        <f t="shared" si="0"/>
        <v>1</v>
      </c>
    </row>
    <row r="11" spans="1:11" x14ac:dyDescent="0.25">
      <c r="A11" s="9">
        <v>2</v>
      </c>
      <c r="B11" s="10" t="s">
        <v>11</v>
      </c>
      <c r="C11" s="11"/>
      <c r="D11" s="12">
        <f>[2]Page1!$F$15</f>
        <v>66953.429999999993</v>
      </c>
      <c r="E11" s="13">
        <f>$D$11*E12</f>
        <v>33476.714999999997</v>
      </c>
      <c r="F11" s="13">
        <f>$D$11*F12</f>
        <v>33476.714999999997</v>
      </c>
      <c r="G11" s="13"/>
      <c r="H11" s="13"/>
      <c r="I11" s="13"/>
      <c r="J11" s="13"/>
      <c r="K11" s="14">
        <f t="shared" si="0"/>
        <v>66953.429999999993</v>
      </c>
    </row>
    <row r="12" spans="1:11" x14ac:dyDescent="0.25">
      <c r="A12" s="9"/>
      <c r="B12" s="10"/>
      <c r="C12" s="11"/>
      <c r="D12" s="15">
        <f>D11/D46</f>
        <v>3.4799386254474679E-2</v>
      </c>
      <c r="E12" s="16">
        <v>0.5</v>
      </c>
      <c r="F12" s="16">
        <v>0.5</v>
      </c>
      <c r="G12" s="16"/>
      <c r="H12" s="16"/>
      <c r="I12" s="16"/>
      <c r="J12" s="16"/>
      <c r="K12" s="17">
        <f t="shared" si="0"/>
        <v>1</v>
      </c>
    </row>
    <row r="13" spans="1:11" x14ac:dyDescent="0.25">
      <c r="A13" s="9">
        <v>3</v>
      </c>
      <c r="B13" s="10" t="s">
        <v>12</v>
      </c>
      <c r="C13" s="11"/>
      <c r="D13" s="12">
        <f>[2]Page1!$F$18</f>
        <v>142127.13</v>
      </c>
      <c r="E13" s="13">
        <f>$D$13*E14</f>
        <v>71063.565000000002</v>
      </c>
      <c r="F13" s="13">
        <f>$D$13*F14</f>
        <v>71063.565000000002</v>
      </c>
      <c r="G13" s="13"/>
      <c r="H13" s="13"/>
      <c r="I13" s="13"/>
      <c r="J13" s="13"/>
      <c r="K13" s="14">
        <f t="shared" si="0"/>
        <v>142127.13</v>
      </c>
    </row>
    <row r="14" spans="1:11" x14ac:dyDescent="0.25">
      <c r="A14" s="9"/>
      <c r="B14" s="10"/>
      <c r="C14" s="11"/>
      <c r="D14" s="15">
        <f>D13/D46</f>
        <v>7.387129970951356E-2</v>
      </c>
      <c r="E14" s="16">
        <v>0.5</v>
      </c>
      <c r="F14" s="16">
        <v>0.5</v>
      </c>
      <c r="G14" s="16"/>
      <c r="H14" s="16"/>
      <c r="I14" s="16"/>
      <c r="J14" s="16"/>
      <c r="K14" s="17">
        <f t="shared" si="0"/>
        <v>1</v>
      </c>
    </row>
    <row r="15" spans="1:11" x14ac:dyDescent="0.25">
      <c r="A15" s="9" t="s">
        <v>13</v>
      </c>
      <c r="B15" s="10" t="s">
        <v>14</v>
      </c>
      <c r="C15" s="11"/>
      <c r="D15" s="12">
        <f>[2]Page1!$F$22</f>
        <v>8215.32</v>
      </c>
      <c r="E15" s="13"/>
      <c r="F15" s="13">
        <f>$D$15*F16</f>
        <v>8215.32</v>
      </c>
      <c r="G15" s="13"/>
      <c r="H15" s="13"/>
      <c r="I15" s="13"/>
      <c r="J15" s="13"/>
      <c r="K15" s="14">
        <f t="shared" si="0"/>
        <v>8215.32</v>
      </c>
    </row>
    <row r="16" spans="1:11" x14ac:dyDescent="0.25">
      <c r="A16" s="9"/>
      <c r="B16" s="10"/>
      <c r="C16" s="11"/>
      <c r="D16" s="15">
        <f>D15/D46</f>
        <v>4.2699544128524999E-3</v>
      </c>
      <c r="E16" s="16"/>
      <c r="F16" s="16">
        <v>1</v>
      </c>
      <c r="G16" s="16"/>
      <c r="H16" s="16"/>
      <c r="I16" s="16"/>
      <c r="J16" s="16"/>
      <c r="K16" s="17">
        <f t="shared" si="0"/>
        <v>1</v>
      </c>
    </row>
    <row r="17" spans="1:11" x14ac:dyDescent="0.25">
      <c r="A17" s="9" t="s">
        <v>15</v>
      </c>
      <c r="B17" s="10" t="s">
        <v>16</v>
      </c>
      <c r="C17" s="11"/>
      <c r="D17" s="12">
        <f>[2]Page1!$F$24</f>
        <v>93579.12</v>
      </c>
      <c r="E17" s="13"/>
      <c r="F17" s="13">
        <f>$D$17*F18</f>
        <v>46789.56</v>
      </c>
      <c r="G17" s="13">
        <f>$D$17*G18</f>
        <v>32752.691999999995</v>
      </c>
      <c r="H17" s="13">
        <f>$D$17*H18</f>
        <v>14036.867999999999</v>
      </c>
      <c r="I17" s="13"/>
      <c r="J17" s="13"/>
      <c r="K17" s="14">
        <f t="shared" si="0"/>
        <v>93579.12</v>
      </c>
    </row>
    <row r="18" spans="1:11" x14ac:dyDescent="0.25">
      <c r="A18" s="9"/>
      <c r="B18" s="10"/>
      <c r="C18" s="11"/>
      <c r="D18" s="15">
        <f>D17/D46</f>
        <v>4.8638224243833912E-2</v>
      </c>
      <c r="E18" s="16"/>
      <c r="F18" s="16">
        <v>0.5</v>
      </c>
      <c r="G18" s="16">
        <v>0.35</v>
      </c>
      <c r="H18" s="16">
        <v>0.15</v>
      </c>
      <c r="I18" s="16"/>
      <c r="J18" s="16"/>
      <c r="K18" s="17">
        <f t="shared" si="0"/>
        <v>1</v>
      </c>
    </row>
    <row r="19" spans="1:11" x14ac:dyDescent="0.25">
      <c r="A19" s="9" t="s">
        <v>17</v>
      </c>
      <c r="B19" s="18" t="s">
        <v>18</v>
      </c>
      <c r="C19" s="11"/>
      <c r="D19" s="12">
        <f>[2]Page1!$F$32</f>
        <v>123652.98</v>
      </c>
      <c r="E19" s="13"/>
      <c r="F19" s="13">
        <f>$D$19*F20</f>
        <v>61826.49</v>
      </c>
      <c r="G19" s="13">
        <f>$D$19*G20</f>
        <v>37095.894</v>
      </c>
      <c r="H19" s="13">
        <f>$D$19*H20</f>
        <v>12365.298000000001</v>
      </c>
      <c r="I19" s="13"/>
      <c r="J19" s="13">
        <f>$D$19*J20</f>
        <v>12365.298000000001</v>
      </c>
      <c r="K19" s="14">
        <f t="shared" ref="K19:K28" si="1">SUM(E19:J19)</f>
        <v>123652.97999999998</v>
      </c>
    </row>
    <row r="20" spans="1:11" x14ac:dyDescent="0.25">
      <c r="A20" s="9"/>
      <c r="B20" s="10"/>
      <c r="C20" s="11"/>
      <c r="D20" s="15">
        <f>D19/D46</f>
        <v>6.4269266153157992E-2</v>
      </c>
      <c r="E20" s="16"/>
      <c r="F20" s="16">
        <v>0.5</v>
      </c>
      <c r="G20" s="16">
        <v>0.3</v>
      </c>
      <c r="H20" s="16">
        <v>0.1</v>
      </c>
      <c r="I20" s="16"/>
      <c r="J20" s="16">
        <v>0.1</v>
      </c>
      <c r="K20" s="17">
        <f t="shared" si="1"/>
        <v>1</v>
      </c>
    </row>
    <row r="21" spans="1:11" x14ac:dyDescent="0.25">
      <c r="A21" s="9" t="s">
        <v>19</v>
      </c>
      <c r="B21" s="10" t="s">
        <v>20</v>
      </c>
      <c r="C21" s="11"/>
      <c r="D21" s="12">
        <f>[2]Page1!$F$35</f>
        <v>179284.36</v>
      </c>
      <c r="E21" s="13"/>
      <c r="F21" s="13"/>
      <c r="G21" s="13">
        <f>$D$21*G22</f>
        <v>35856.871999999996</v>
      </c>
      <c r="H21" s="13">
        <f>$D$21*H22</f>
        <v>71713.743999999992</v>
      </c>
      <c r="I21" s="13">
        <f>$D$21*I22</f>
        <v>35856.871999999996</v>
      </c>
      <c r="J21" s="13">
        <f>$D$21*J22</f>
        <v>35856.871999999996</v>
      </c>
      <c r="K21" s="14">
        <f t="shared" si="1"/>
        <v>179284.36</v>
      </c>
    </row>
    <row r="22" spans="1:11" x14ac:dyDescent="0.25">
      <c r="A22" s="9"/>
      <c r="B22" s="10"/>
      <c r="C22" s="11"/>
      <c r="D22" s="15">
        <f>D21/$D$46</f>
        <v>9.3183959253861817E-2</v>
      </c>
      <c r="E22" s="16"/>
      <c r="F22" s="16"/>
      <c r="G22" s="16">
        <v>0.2</v>
      </c>
      <c r="H22" s="16">
        <v>0.4</v>
      </c>
      <c r="I22" s="16">
        <v>0.2</v>
      </c>
      <c r="J22" s="16">
        <v>0.2</v>
      </c>
      <c r="K22" s="17">
        <f t="shared" si="1"/>
        <v>1</v>
      </c>
    </row>
    <row r="23" spans="1:11" x14ac:dyDescent="0.25">
      <c r="A23" s="9" t="s">
        <v>21</v>
      </c>
      <c r="B23" s="10" t="s">
        <v>22</v>
      </c>
      <c r="C23" s="11"/>
      <c r="D23" s="12">
        <f>[2]Page1!$F$41</f>
        <v>146837.97</v>
      </c>
      <c r="E23" s="13"/>
      <c r="F23" s="13"/>
      <c r="G23" s="13">
        <f>$D$23*G24</f>
        <v>117470.376</v>
      </c>
      <c r="H23" s="13">
        <f>$D$23*H24</f>
        <v>29367.594000000001</v>
      </c>
      <c r="I23" s="13"/>
      <c r="J23" s="13"/>
      <c r="K23" s="14">
        <f t="shared" si="1"/>
        <v>146837.97</v>
      </c>
    </row>
    <row r="24" spans="1:11" x14ac:dyDescent="0.25">
      <c r="A24" s="9"/>
      <c r="B24" s="10"/>
      <c r="C24" s="11"/>
      <c r="D24" s="15">
        <f>D23/$D$46</f>
        <v>7.6319782793099103E-2</v>
      </c>
      <c r="E24" s="16"/>
      <c r="F24" s="16"/>
      <c r="G24" s="16">
        <v>0.8</v>
      </c>
      <c r="H24" s="16">
        <v>0.2</v>
      </c>
      <c r="I24" s="16"/>
      <c r="J24" s="16"/>
      <c r="K24" s="17">
        <f t="shared" si="1"/>
        <v>1</v>
      </c>
    </row>
    <row r="25" spans="1:11" x14ac:dyDescent="0.25">
      <c r="A25" s="9" t="s">
        <v>23</v>
      </c>
      <c r="B25" s="10" t="s">
        <v>24</v>
      </c>
      <c r="C25" s="11"/>
      <c r="D25" s="12">
        <f>[2]Page1!$F$46</f>
        <v>190164.16</v>
      </c>
      <c r="E25" s="13"/>
      <c r="F25" s="13"/>
      <c r="G25" s="13"/>
      <c r="H25" s="13">
        <f>$D$25*H26</f>
        <v>38032.832000000002</v>
      </c>
      <c r="I25" s="13">
        <f>$D$25*I26</f>
        <v>57049.248</v>
      </c>
      <c r="J25" s="13">
        <f>$D$25*J26</f>
        <v>95082.08</v>
      </c>
      <c r="K25" s="14">
        <f t="shared" si="1"/>
        <v>190164.16</v>
      </c>
    </row>
    <row r="26" spans="1:11" x14ac:dyDescent="0.25">
      <c r="A26" s="9"/>
      <c r="B26" s="10"/>
      <c r="C26" s="11"/>
      <c r="D26" s="15">
        <f>D25/$D$46</f>
        <v>9.883879071763349E-2</v>
      </c>
      <c r="E26" s="16"/>
      <c r="F26" s="16"/>
      <c r="G26" s="16"/>
      <c r="H26" s="16">
        <v>0.2</v>
      </c>
      <c r="I26" s="16">
        <v>0.3</v>
      </c>
      <c r="J26" s="16">
        <v>0.5</v>
      </c>
      <c r="K26" s="17">
        <f t="shared" si="1"/>
        <v>1</v>
      </c>
    </row>
    <row r="27" spans="1:11" x14ac:dyDescent="0.25">
      <c r="A27" s="9" t="s">
        <v>25</v>
      </c>
      <c r="B27" s="10" t="s">
        <v>26</v>
      </c>
      <c r="C27" s="11"/>
      <c r="D27" s="12">
        <f>[2]Page1!$F$49</f>
        <v>58433.87</v>
      </c>
      <c r="E27" s="13"/>
      <c r="F27" s="13">
        <f>$D$27*F28</f>
        <v>5843.3870000000006</v>
      </c>
      <c r="G27" s="13"/>
      <c r="H27" s="13">
        <f>$D$27*H28</f>
        <v>5843.3870000000006</v>
      </c>
      <c r="I27" s="13">
        <f>$D$27*I28</f>
        <v>29216.935000000001</v>
      </c>
      <c r="J27" s="13">
        <f>$D$27*J28</f>
        <v>17530.161</v>
      </c>
      <c r="K27" s="14">
        <f t="shared" si="1"/>
        <v>58433.87</v>
      </c>
    </row>
    <row r="28" spans="1:11" x14ac:dyDescent="0.25">
      <c r="A28" s="9"/>
      <c r="B28" s="10"/>
      <c r="C28" s="11"/>
      <c r="D28" s="15">
        <f>D27/$D$46</f>
        <v>3.0371301552045361E-2</v>
      </c>
      <c r="E28" s="16"/>
      <c r="F28" s="16">
        <v>0.1</v>
      </c>
      <c r="G28" s="16"/>
      <c r="H28" s="16">
        <v>0.1</v>
      </c>
      <c r="I28" s="16">
        <v>0.5</v>
      </c>
      <c r="J28" s="16">
        <v>0.3</v>
      </c>
      <c r="K28" s="17">
        <f t="shared" si="1"/>
        <v>1</v>
      </c>
    </row>
    <row r="29" spans="1:11" x14ac:dyDescent="0.25">
      <c r="A29" s="9" t="s">
        <v>27</v>
      </c>
      <c r="B29" s="10" t="s">
        <v>28</v>
      </c>
      <c r="C29" s="11"/>
      <c r="D29" s="12">
        <f>[2]Page1!$F$60</f>
        <v>37303.480000000003</v>
      </c>
      <c r="E29" s="13"/>
      <c r="F29" s="13">
        <f>$D$29*F30</f>
        <v>18651.740000000002</v>
      </c>
      <c r="G29" s="13">
        <f>$D$29*G30</f>
        <v>18651.740000000002</v>
      </c>
      <c r="H29" s="13"/>
      <c r="I29" s="13"/>
      <c r="J29" s="13"/>
      <c r="K29" s="14">
        <f>SUM(E29:J29)</f>
        <v>37303.480000000003</v>
      </c>
    </row>
    <row r="30" spans="1:11" x14ac:dyDescent="0.25">
      <c r="A30" s="9"/>
      <c r="B30" s="10"/>
      <c r="C30" s="11"/>
      <c r="D30" s="15">
        <f>D29/$D$46</f>
        <v>1.9388673726739188E-2</v>
      </c>
      <c r="E30" s="16"/>
      <c r="F30" s="16">
        <v>0.5</v>
      </c>
      <c r="G30" s="16">
        <v>0.5</v>
      </c>
      <c r="H30" s="16"/>
      <c r="I30" s="16"/>
      <c r="J30" s="16"/>
      <c r="K30" s="17">
        <f>SUM(E30:J30)</f>
        <v>1</v>
      </c>
    </row>
    <row r="31" spans="1:11" x14ac:dyDescent="0.25">
      <c r="A31" s="9" t="s">
        <v>29</v>
      </c>
      <c r="B31" s="10" t="s">
        <v>30</v>
      </c>
      <c r="C31" s="11"/>
      <c r="D31" s="12">
        <f>[2]Page1!$F$66</f>
        <v>15359.38</v>
      </c>
      <c r="E31" s="13"/>
      <c r="F31" s="13"/>
      <c r="G31" s="13"/>
      <c r="H31" s="13"/>
      <c r="I31" s="13">
        <f>$D$31*I32</f>
        <v>7679.69</v>
      </c>
      <c r="J31" s="13">
        <f>$D$31*J32</f>
        <v>7679.69</v>
      </c>
      <c r="K31" s="14">
        <f>SUM(E31:J31)</f>
        <v>15359.38</v>
      </c>
    </row>
    <row r="32" spans="1:11" x14ac:dyDescent="0.25">
      <c r="A32" s="9"/>
      <c r="B32" s="10"/>
      <c r="C32" s="11"/>
      <c r="D32" s="15">
        <f>D31/$D$46</f>
        <v>7.9831159844873257E-3</v>
      </c>
      <c r="E32" s="16"/>
      <c r="F32" s="16"/>
      <c r="G32" s="16"/>
      <c r="H32" s="16"/>
      <c r="I32" s="16">
        <v>0.5</v>
      </c>
      <c r="J32" s="16">
        <v>0.5</v>
      </c>
      <c r="K32" s="17">
        <f>SUM(E32:J32)</f>
        <v>1</v>
      </c>
    </row>
    <row r="33" spans="1:12" x14ac:dyDescent="0.25">
      <c r="A33" s="9" t="s">
        <v>31</v>
      </c>
      <c r="B33" s="10" t="s">
        <v>32</v>
      </c>
      <c r="C33" s="11"/>
      <c r="D33" s="12">
        <f>[2]Page1!$F$83</f>
        <v>35553.71</v>
      </c>
      <c r="E33" s="13"/>
      <c r="F33" s="13"/>
      <c r="G33" s="13"/>
      <c r="H33" s="13"/>
      <c r="I33" s="13">
        <f>$D$33*I34</f>
        <v>17776.855</v>
      </c>
      <c r="J33" s="13">
        <f>$D$33*J34</f>
        <v>17776.855</v>
      </c>
      <c r="K33" s="14">
        <f t="shared" ref="K33:K44" si="2">SUM(E33:J33)</f>
        <v>35553.71</v>
      </c>
    </row>
    <row r="34" spans="1:12" x14ac:dyDescent="0.25">
      <c r="A34" s="9"/>
      <c r="B34" s="10"/>
      <c r="C34" s="11"/>
      <c r="D34" s="15">
        <f>D33/$D$46</f>
        <v>1.847922185718609E-2</v>
      </c>
      <c r="E34" s="16"/>
      <c r="F34" s="16"/>
      <c r="G34" s="16"/>
      <c r="H34" s="16"/>
      <c r="I34" s="16">
        <v>0.5</v>
      </c>
      <c r="J34" s="16">
        <v>0.5</v>
      </c>
      <c r="K34" s="17">
        <f t="shared" si="2"/>
        <v>1</v>
      </c>
    </row>
    <row r="35" spans="1:12" x14ac:dyDescent="0.25">
      <c r="A35" s="9" t="s">
        <v>33</v>
      </c>
      <c r="B35" s="10" t="s">
        <v>34</v>
      </c>
      <c r="C35" s="11"/>
      <c r="D35" s="12">
        <f>[2]Page1!$F$85</f>
        <v>101382.77</v>
      </c>
      <c r="E35" s="13"/>
      <c r="F35" s="13"/>
      <c r="G35" s="13"/>
      <c r="H35" s="13"/>
      <c r="I35" s="13">
        <f>$D$35*I36</f>
        <v>50691.385000000002</v>
      </c>
      <c r="J35" s="13">
        <f>$D$35*J36</f>
        <v>50691.385000000002</v>
      </c>
      <c r="K35" s="14">
        <f t="shared" si="2"/>
        <v>101382.77</v>
      </c>
    </row>
    <row r="36" spans="1:12" x14ac:dyDescent="0.25">
      <c r="A36" s="9"/>
      <c r="B36" s="10"/>
      <c r="C36" s="11"/>
      <c r="D36" s="15">
        <f>D35/$D$46</f>
        <v>5.2694211077439469E-2</v>
      </c>
      <c r="E36" s="16"/>
      <c r="F36" s="16"/>
      <c r="G36" s="16"/>
      <c r="H36" s="16"/>
      <c r="I36" s="16">
        <v>0.5</v>
      </c>
      <c r="J36" s="16">
        <v>0.5</v>
      </c>
      <c r="K36" s="17">
        <f t="shared" si="2"/>
        <v>1</v>
      </c>
    </row>
    <row r="37" spans="1:12" x14ac:dyDescent="0.25">
      <c r="A37" s="9" t="s">
        <v>35</v>
      </c>
      <c r="B37" s="10" t="s">
        <v>36</v>
      </c>
      <c r="C37" s="11"/>
      <c r="D37" s="12">
        <f>[2]Page1!$F$102</f>
        <v>102808.16</v>
      </c>
      <c r="E37" s="13"/>
      <c r="F37" s="13"/>
      <c r="G37" s="13"/>
      <c r="H37" s="13">
        <f>$D$37*H38</f>
        <v>20561.632000000001</v>
      </c>
      <c r="I37" s="13">
        <f>$D$37*I38</f>
        <v>30842.448</v>
      </c>
      <c r="J37" s="13">
        <f>$D$37*J38</f>
        <v>51404.08</v>
      </c>
      <c r="K37" s="14">
        <f t="shared" si="2"/>
        <v>102808.16</v>
      </c>
    </row>
    <row r="38" spans="1:12" x14ac:dyDescent="0.25">
      <c r="A38" s="9"/>
      <c r="B38" s="10"/>
      <c r="C38" s="11"/>
      <c r="D38" s="15">
        <f>D37/$D$46</f>
        <v>5.3435064789837262E-2</v>
      </c>
      <c r="E38" s="16"/>
      <c r="F38" s="16"/>
      <c r="G38" s="16"/>
      <c r="H38" s="16">
        <v>0.2</v>
      </c>
      <c r="I38" s="16">
        <v>0.3</v>
      </c>
      <c r="J38" s="16">
        <v>0.5</v>
      </c>
      <c r="K38" s="17">
        <f t="shared" si="2"/>
        <v>1</v>
      </c>
    </row>
    <row r="39" spans="1:12" x14ac:dyDescent="0.25">
      <c r="A39" s="9" t="s">
        <v>37</v>
      </c>
      <c r="B39" s="10" t="s">
        <v>38</v>
      </c>
      <c r="C39" s="11"/>
      <c r="D39" s="12">
        <f>[2]Page1!$F$108</f>
        <v>526019.74</v>
      </c>
      <c r="E39" s="13"/>
      <c r="F39" s="13">
        <f>$D$39*F40</f>
        <v>210407.89600000001</v>
      </c>
      <c r="G39" s="13">
        <f>$D$39*G40</f>
        <v>157805.92199999999</v>
      </c>
      <c r="H39" s="13">
        <f>$D$39*H40</f>
        <v>105203.948</v>
      </c>
      <c r="I39" s="13">
        <f>$D$39*I40</f>
        <v>52601.974000000002</v>
      </c>
      <c r="J39" s="13"/>
      <c r="K39" s="14">
        <f t="shared" si="2"/>
        <v>526019.74</v>
      </c>
    </row>
    <row r="40" spans="1:12" x14ac:dyDescent="0.25">
      <c r="A40" s="9"/>
      <c r="B40" s="10"/>
      <c r="C40" s="11"/>
      <c r="D40" s="15">
        <f>D39/$D$46</f>
        <v>0.27340143902617603</v>
      </c>
      <c r="E40" s="16"/>
      <c r="F40" s="16">
        <v>0.4</v>
      </c>
      <c r="G40" s="16">
        <v>0.3</v>
      </c>
      <c r="H40" s="16">
        <v>0.2</v>
      </c>
      <c r="I40" s="16">
        <v>0.1</v>
      </c>
      <c r="J40" s="16"/>
      <c r="K40" s="17">
        <f t="shared" si="2"/>
        <v>0.99999999999999989</v>
      </c>
    </row>
    <row r="41" spans="1:12" x14ac:dyDescent="0.25">
      <c r="A41" s="9" t="s">
        <v>39</v>
      </c>
      <c r="B41" s="10" t="s">
        <v>40</v>
      </c>
      <c r="C41" s="11"/>
      <c r="D41" s="12">
        <f>[2]Page1!$F$120</f>
        <v>8725.49</v>
      </c>
      <c r="E41" s="13"/>
      <c r="F41" s="13"/>
      <c r="G41" s="13">
        <f>$D$41*G42</f>
        <v>8725.49</v>
      </c>
      <c r="H41" s="13"/>
      <c r="I41" s="13"/>
      <c r="J41" s="13"/>
      <c r="K41" s="14">
        <f t="shared" si="2"/>
        <v>8725.49</v>
      </c>
    </row>
    <row r="42" spans="1:12" x14ac:dyDescent="0.25">
      <c r="A42" s="9"/>
      <c r="B42" s="10"/>
      <c r="C42" s="11"/>
      <c r="D42" s="15">
        <f>D41/$D$46</f>
        <v>4.535117868786652E-3</v>
      </c>
      <c r="E42" s="16"/>
      <c r="F42" s="16"/>
      <c r="G42" s="16">
        <v>1</v>
      </c>
      <c r="H42" s="16"/>
      <c r="I42" s="16"/>
      <c r="J42" s="16"/>
      <c r="K42" s="17">
        <f t="shared" si="2"/>
        <v>1</v>
      </c>
    </row>
    <row r="43" spans="1:12" x14ac:dyDescent="0.25">
      <c r="A43" s="9" t="s">
        <v>41</v>
      </c>
      <c r="B43" s="10" t="s">
        <v>42</v>
      </c>
      <c r="C43" s="11"/>
      <c r="D43" s="12">
        <f>[2]Page1!$F$123</f>
        <v>2504.96</v>
      </c>
      <c r="E43" s="13"/>
      <c r="F43" s="13"/>
      <c r="G43" s="13"/>
      <c r="H43" s="13"/>
      <c r="I43" s="13"/>
      <c r="J43" s="13">
        <f>$D$43*J44</f>
        <v>2504.96</v>
      </c>
      <c r="K43" s="14">
        <f t="shared" si="2"/>
        <v>2504.96</v>
      </c>
    </row>
    <row r="44" spans="1:12" x14ac:dyDescent="0.25">
      <c r="A44" s="9"/>
      <c r="B44" s="10"/>
      <c r="C44" s="11"/>
      <c r="D44" s="15">
        <f>D43/$D$46</f>
        <v>1.3019657184405473E-3</v>
      </c>
      <c r="E44" s="16"/>
      <c r="F44" s="16"/>
      <c r="G44" s="16"/>
      <c r="H44" s="16"/>
      <c r="I44" s="16"/>
      <c r="J44" s="16">
        <v>1</v>
      </c>
      <c r="K44" s="17">
        <f t="shared" si="2"/>
        <v>1</v>
      </c>
    </row>
    <row r="45" spans="1:12" x14ac:dyDescent="0.25">
      <c r="A45" s="9"/>
      <c r="B45" s="10"/>
      <c r="C45" s="11"/>
      <c r="D45" s="15"/>
      <c r="E45" s="16"/>
      <c r="F45" s="16"/>
      <c r="G45" s="16"/>
      <c r="H45" s="16"/>
      <c r="I45" s="16"/>
      <c r="J45" s="16"/>
      <c r="K45" s="17"/>
    </row>
    <row r="46" spans="1:12" x14ac:dyDescent="0.25">
      <c r="A46" s="19"/>
      <c r="B46" s="10" t="s">
        <v>43</v>
      </c>
      <c r="C46" s="11"/>
      <c r="D46" s="20">
        <f>D43+D41+D39+D37+D35+D33+D31+D29+D27+D25+D23+D21+D19+D17+D15+D13+D11+D9</f>
        <v>1923983.07</v>
      </c>
      <c r="E46" s="20">
        <f>E13+E11+E9</f>
        <v>189617.32</v>
      </c>
      <c r="F46" s="20">
        <f>F39+F29+F27+F19+F17+F15+F13+F11</f>
        <v>456274.67299999995</v>
      </c>
      <c r="G46" s="20">
        <f>G41+G39+G29+G23+G21+G19+G17</f>
        <v>408358.98599999998</v>
      </c>
      <c r="H46" s="20">
        <f>H39+H37+H27+H25+H23+H21+H19+H17</f>
        <v>297125.30300000001</v>
      </c>
      <c r="I46" s="20">
        <f>I37+I35+I33+I31+I27+I25+I21+I39</f>
        <v>281715.40700000001</v>
      </c>
      <c r="J46" s="20">
        <f>J43+J37+J35+J33+J31+J27+J25+J21+J19</f>
        <v>290891.38099999999</v>
      </c>
      <c r="K46" s="12">
        <f>E46+F46+G46+H46+I46+J46</f>
        <v>1923983.0700000003</v>
      </c>
    </row>
    <row r="47" spans="1:12" x14ac:dyDescent="0.25">
      <c r="A47" s="19"/>
      <c r="B47" s="10" t="s">
        <v>44</v>
      </c>
      <c r="C47" s="11"/>
      <c r="D47" s="21"/>
      <c r="E47" s="22">
        <f t="shared" ref="E47:J47" si="3">E46/$K$46</f>
        <v>9.8554567842429081E-2</v>
      </c>
      <c r="F47" s="22">
        <f t="shared" si="3"/>
        <v>0.23715108522238706</v>
      </c>
      <c r="G47" s="22">
        <f t="shared" si="3"/>
        <v>0.21224666285654994</v>
      </c>
      <c r="H47" s="22">
        <f t="shared" si="3"/>
        <v>0.15443238957398933</v>
      </c>
      <c r="I47" s="22">
        <f t="shared" si="3"/>
        <v>0.1464230176412103</v>
      </c>
      <c r="J47" s="22">
        <f t="shared" si="3"/>
        <v>0.15119227686343412</v>
      </c>
      <c r="K47" s="15"/>
    </row>
    <row r="48" spans="1:12" x14ac:dyDescent="0.25">
      <c r="A48" s="19"/>
      <c r="B48" s="10" t="s">
        <v>45</v>
      </c>
      <c r="C48" s="11"/>
      <c r="D48" s="20"/>
      <c r="E48" s="23">
        <f>E46</f>
        <v>189617.32</v>
      </c>
      <c r="F48" s="23">
        <f>F46+E48</f>
        <v>645891.99300000002</v>
      </c>
      <c r="G48" s="23">
        <f>G46+F48</f>
        <v>1054250.9790000001</v>
      </c>
      <c r="H48" s="23">
        <f>G48+H46</f>
        <v>1351376.2820000001</v>
      </c>
      <c r="I48" s="23">
        <f>H48+I46</f>
        <v>1633091.6890000002</v>
      </c>
      <c r="J48" s="23">
        <f>I48+J46</f>
        <v>1923983.0700000003</v>
      </c>
      <c r="K48" s="12">
        <f>J48</f>
        <v>1923983.0700000003</v>
      </c>
      <c r="L48" s="24"/>
    </row>
    <row r="49" spans="1:11" x14ac:dyDescent="0.25">
      <c r="A49" s="19"/>
      <c r="B49" s="10" t="s">
        <v>46</v>
      </c>
      <c r="C49" s="11"/>
      <c r="D49" s="21"/>
      <c r="E49" s="25">
        <f>E47</f>
        <v>9.8554567842429081E-2</v>
      </c>
      <c r="F49" s="25">
        <f>F47+E49</f>
        <v>0.33570565306481615</v>
      </c>
      <c r="G49" s="25">
        <f>G47+F49</f>
        <v>0.54795231592136606</v>
      </c>
      <c r="H49" s="25">
        <f>H47+G49</f>
        <v>0.70238470549535537</v>
      </c>
      <c r="I49" s="25">
        <f>I47+H49</f>
        <v>0.84880772313656561</v>
      </c>
      <c r="J49" s="25">
        <f>J47+I49</f>
        <v>0.99999999999999978</v>
      </c>
      <c r="K49" s="12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</sheetData>
  <mergeCells count="6">
    <mergeCell ref="E7:J7"/>
    <mergeCell ref="A1:K1"/>
    <mergeCell ref="A2:K2"/>
    <mergeCell ref="A3:K3"/>
    <mergeCell ref="A4:K4"/>
    <mergeCell ref="A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Adrini Anaiara</dc:creator>
  <cp:lastModifiedBy>Adrini Anaiara</cp:lastModifiedBy>
  <dcterms:created xsi:type="dcterms:W3CDTF">2023-06-14T19:11:20Z</dcterms:created>
  <dcterms:modified xsi:type="dcterms:W3CDTF">2023-06-27T19:17:38Z</dcterms:modified>
</cp:coreProperties>
</file>