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0\licitação\Licitação - 2022\20- CONCORRENCIA\CONCORRENCIA-001-2022\"/>
    </mc:Choice>
  </mc:AlternateContent>
  <bookViews>
    <workbookView xWindow="0" yWindow="0" windowWidth="28800" windowHeight="12330"/>
  </bookViews>
  <sheets>
    <sheet name="ORÇAMENTO" sheetId="1" r:id="rId1"/>
  </sheets>
  <externalReferences>
    <externalReference r:id="rId2"/>
    <externalReference r:id="rId3"/>
  </externalReferences>
  <definedNames>
    <definedName name="_xlnm.Print_Area" localSheetId="0">ORÇAMENTO!$A$1:$I$82</definedName>
    <definedName name="ORÇAMENTO.BancoRef" localSheetId="0" hidden="1">ORÇAMENTO!#REF!</definedName>
    <definedName name="ORÇAMENTO.BancoRef" hidden="1">#REF!</definedName>
    <definedName name="ORÇAMENTO.CustoUnitario" localSheetId="0" hidden="1">ROUND(ORÇAMENTO!$U1,15-13*ORÇAMENTO!#REF!)</definedName>
    <definedName name="ORÇAMENTO.CustoUnitario" hidden="1">ROUND(#REF!,15-13*#REF!)</definedName>
    <definedName name="ORÇAMENTO.PrecoUnitarioLicitado" localSheetId="0" hidden="1">ORÇAMENTO!$AL1</definedName>
    <definedName name="ORÇAMENTO.PrecoUnitarioLicitado" hidden="1">#REF!</definedName>
    <definedName name="REFERENCIA.Descricao" localSheetId="0" hidden="1">IF(ISNUMBER(ORÇAMENTO!$AF1),OFFSET(INDIRECT(ORÇAMENTO!ORÇAMENTO.BancoRef),ORÇAMENTO!$AF1-1,3,1),ORÇAMENTO!$AF1)</definedName>
    <definedName name="REFERENCIA.Descricao" hidden="1">IF(ISNUMBER(#REF!),OFFSET(INDIRECT(ORÇAMENTO.BancoRef),#REF!-1,3,1),#REF!)</definedName>
    <definedName name="REFERENCIA.Unidade" localSheetId="0" hidden="1">IF(ISNUMBER(ORÇAMENTO!$AF1),OFFSET(INDIRECT(ORÇAMENTO!ORÇAMENTO.BancoRef),ORÇAMENTO!$AF1-1,4,1),"-")</definedName>
    <definedName name="REFERENCIA.Unidade" hidden="1">IF(ISNUMBER(#REF!),OFFSET(INDIRECT(ORÇAMENTO.BancoRef),#REF!-1,4,1),"-")</definedName>
    <definedName name="SomaAgrup" localSheetId="0" hidden="1">SUMIF(OFFSET(ORÇAMENTO!$D1,1,0,ORÇAMENTO!$E1),"S",OFFSET(ORÇAMENTO!A1,1,0,ORÇAMENTO!$E1))</definedName>
    <definedName name="SomaAgrup" hidden="1">SUMIF(OFFSET(#REF!,1,0,#REF!),"S",OFFSET(#REF!,1,0,#REF!))</definedName>
    <definedName name="TIPOORCAMENTO" hidden="1">IF(VALUE([2]MENU!$O$3)=2,"Licitado","Proposto")</definedName>
    <definedName name="VTOTAL1" localSheetId="0" hidden="1">ROUND(ORÇAMENTO!$T1*ORÇAMENTO!$W1,15-13*ORÇAMENTO!#REF!)</definedName>
    <definedName name="VTOTAL1" hidden="1">ROUND(#REF!*#REF!,15-13*#REF!)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H71" i="1"/>
  <c r="I71" i="1" s="1"/>
  <c r="F71" i="1"/>
  <c r="H70" i="1"/>
  <c r="I70" i="1" s="1"/>
  <c r="F70" i="1"/>
  <c r="F69" i="1"/>
  <c r="F68" i="1"/>
  <c r="H65" i="1"/>
  <c r="I65" i="1" s="1"/>
  <c r="F65" i="1"/>
  <c r="H64" i="1"/>
  <c r="I64" i="1" s="1"/>
  <c r="F64" i="1"/>
  <c r="F63" i="1"/>
  <c r="F62" i="1"/>
  <c r="H61" i="1"/>
  <c r="I61" i="1" s="1"/>
  <c r="F61" i="1"/>
  <c r="H60" i="1"/>
  <c r="I60" i="1" s="1"/>
  <c r="F60" i="1"/>
  <c r="F59" i="1"/>
  <c r="F58" i="1"/>
  <c r="H57" i="1"/>
  <c r="I57" i="1" s="1"/>
  <c r="F57" i="1"/>
  <c r="H56" i="1"/>
  <c r="I56" i="1" s="1"/>
  <c r="F56" i="1"/>
  <c r="F55" i="1"/>
  <c r="F53" i="1"/>
  <c r="H52" i="1"/>
  <c r="I52" i="1" s="1"/>
  <c r="F52" i="1"/>
  <c r="H51" i="1"/>
  <c r="I51" i="1" s="1"/>
  <c r="F51" i="1"/>
  <c r="F50" i="1"/>
  <c r="F45" i="1"/>
  <c r="F41" i="1"/>
  <c r="F40" i="1"/>
  <c r="H39" i="1"/>
  <c r="I39" i="1" s="1"/>
  <c r="F39" i="1"/>
  <c r="H38" i="1"/>
  <c r="I38" i="1" s="1"/>
  <c r="F38" i="1"/>
  <c r="F37" i="1"/>
  <c r="F36" i="1"/>
  <c r="H35" i="1"/>
  <c r="I35" i="1" s="1"/>
  <c r="F35" i="1"/>
  <c r="H34" i="1"/>
  <c r="I34" i="1" s="1"/>
  <c r="F34" i="1"/>
  <c r="H30" i="1"/>
  <c r="I30" i="1" s="1"/>
  <c r="F30" i="1"/>
  <c r="F29" i="1"/>
  <c r="F28" i="1"/>
  <c r="H27" i="1"/>
  <c r="I27" i="1" s="1"/>
  <c r="F27" i="1"/>
  <c r="H26" i="1"/>
  <c r="I26" i="1" s="1"/>
  <c r="F26" i="1"/>
  <c r="G22" i="1"/>
  <c r="H22" i="1" s="1"/>
  <c r="I22" i="1" s="1"/>
  <c r="I23" i="1" s="1"/>
  <c r="G18" i="1"/>
  <c r="H18" i="1" s="1"/>
  <c r="I18" i="1" s="1"/>
  <c r="I19" i="1" s="1"/>
  <c r="G15" i="1"/>
  <c r="K12" i="1"/>
  <c r="H68" i="1" s="1"/>
  <c r="I68" i="1" s="1"/>
  <c r="G10" i="1"/>
  <c r="H29" i="1" l="1"/>
  <c r="I29" i="1" s="1"/>
  <c r="H37" i="1"/>
  <c r="I37" i="1" s="1"/>
  <c r="H41" i="1"/>
  <c r="I41" i="1" s="1"/>
  <c r="H45" i="1"/>
  <c r="I45" i="1" s="1"/>
  <c r="I46" i="1" s="1"/>
  <c r="H50" i="1"/>
  <c r="I50" i="1" s="1"/>
  <c r="H55" i="1"/>
  <c r="I55" i="1" s="1"/>
  <c r="H59" i="1"/>
  <c r="I59" i="1" s="1"/>
  <c r="H63" i="1"/>
  <c r="I63" i="1" s="1"/>
  <c r="H69" i="1"/>
  <c r="I69" i="1" s="1"/>
  <c r="H28" i="1"/>
  <c r="I28" i="1" s="1"/>
  <c r="I31" i="1" s="1"/>
  <c r="H36" i="1"/>
  <c r="I36" i="1" s="1"/>
  <c r="I42" i="1" s="1"/>
  <c r="H40" i="1"/>
  <c r="I40" i="1" s="1"/>
  <c r="H53" i="1"/>
  <c r="I53" i="1" s="1"/>
  <c r="H58" i="1"/>
  <c r="I58" i="1" s="1"/>
  <c r="H62" i="1"/>
  <c r="I62" i="1" s="1"/>
  <c r="I73" i="1" l="1"/>
  <c r="I75" i="1" s="1"/>
  <c r="J77" i="1" s="1"/>
  <c r="J78" i="1" s="1"/>
  <c r="J81" i="1" s="1"/>
</calcChain>
</file>

<file path=xl/sharedStrings.xml><?xml version="1.0" encoding="utf-8"?>
<sst xmlns="http://schemas.openxmlformats.org/spreadsheetml/2006/main" count="186" uniqueCount="127">
  <si>
    <t>GOVERNO DO ESTADO DO PARÁ</t>
  </si>
  <si>
    <t>PREFEITURA MUNICIPAL DE ÓBIDOS/PA</t>
  </si>
  <si>
    <t>COORDENAÇÃO DE CONVÊNIOS</t>
  </si>
  <si>
    <t>PAVIMENTAÇÃO DE VIAS EM CONCRETO ZONA URBANA DO MUNICIPIO DE ÓBIDOS/PARÁ</t>
  </si>
  <si>
    <t xml:space="preserve">PLANILHA ORÇAMENTÁRIA COM DESONERAÇÃO - BDI </t>
  </si>
  <si>
    <t>Referencia:</t>
  </si>
  <si>
    <t>SINAPI FEV/2022 DES</t>
  </si>
  <si>
    <t>SEDOP FEV/2022</t>
  </si>
  <si>
    <t>SICRO PA 10/2021</t>
  </si>
  <si>
    <t>Fonte</t>
  </si>
  <si>
    <t>Item</t>
  </si>
  <si>
    <t>Código</t>
  </si>
  <si>
    <t>Descrição</t>
  </si>
  <si>
    <t>Unidade</t>
  </si>
  <si>
    <t>Quantidade</t>
  </si>
  <si>
    <t>Preço Unitário (com BDI) (R$)</t>
  </si>
  <si>
    <t>Preço Total
(R$)</t>
  </si>
  <si>
    <t>ADMINISTRAÇÃO LOCAL</t>
  </si>
  <si>
    <t>Composição</t>
  </si>
  <si>
    <t>1.1</t>
  </si>
  <si>
    <t>CPU 001</t>
  </si>
  <si>
    <t>ADMINISTRAÇÃO LOCAL DA OBRA</t>
  </si>
  <si>
    <t>UND</t>
  </si>
  <si>
    <t>TOTAL DO ITEM 01</t>
  </si>
  <si>
    <t>MOBILIZAÇÃO E DESMOBILIZAÇÃO</t>
  </si>
  <si>
    <t>2.1</t>
  </si>
  <si>
    <t>CPU 002</t>
  </si>
  <si>
    <t>MOBILIZAÇÃO DA OBRA/DESMOBILIZAÇÃO</t>
  </si>
  <si>
    <t>TOTAL DO ITEM 02</t>
  </si>
  <si>
    <t>SERVIÇOS PRELIMINARES</t>
  </si>
  <si>
    <t>SEDOP</t>
  </si>
  <si>
    <t>3.1</t>
  </si>
  <si>
    <t>PLACA DE OBRA EM CHAPA DE AÇO GALVANIZADO.</t>
  </si>
  <si>
    <t xml:space="preserve">M2    </t>
  </si>
  <si>
    <t>3.2</t>
  </si>
  <si>
    <t>PLACA DE SINALIZAÇÃO DE OBRA EM LONA</t>
  </si>
  <si>
    <t>SINAPI</t>
  </si>
  <si>
    <t>3.3</t>
  </si>
  <si>
    <t>99064</t>
  </si>
  <si>
    <t>LOCAÇÃO DE PAVIMENTAÇÃO. AF_10/2018</t>
  </si>
  <si>
    <t>M</t>
  </si>
  <si>
    <t>3.4</t>
  </si>
  <si>
    <t>93208</t>
  </si>
  <si>
    <t>EXECUÇÃO DE ALMOXARIFADO EM CANTEIRO DE OBRA EM CHAPA DE MADEIRA COMPENSADA, INCLUSO PRATELEIRAS. AF_02/2016</t>
  </si>
  <si>
    <t>3.5</t>
  </si>
  <si>
    <t>93207</t>
  </si>
  <si>
    <t>EXECUÇÃO DE ESCRITÓRIO EM CANTEIRO DE OBRA EM CHAPA DE MADEIRA COMPENSADA, INCLUSO PRATELEIRAS. AF_02/2017</t>
  </si>
  <si>
    <t>M3</t>
  </si>
  <si>
    <t>TOTAL DO ITEM 03</t>
  </si>
  <si>
    <t>PAVIMENTAÇÃO EM CONCRETO</t>
  </si>
  <si>
    <t>4.1</t>
  </si>
  <si>
    <t>APLICAÇÃO DE LONA PLÁSTICA PARA EXECUÇÃO DE PAVIMENTOS EM CONCRETO</t>
  </si>
  <si>
    <t>M2</t>
  </si>
  <si>
    <t>SICRO</t>
  </si>
  <si>
    <t>4.2</t>
  </si>
  <si>
    <t>PAVIMENTO DE CONCRETO  COM EQUIPAMENTO DE PEQUENO PORTE - AREIA E BRITA COMERCIAIS</t>
  </si>
  <si>
    <t>4.3</t>
  </si>
  <si>
    <t>EXECUÇÃO DE JUNTAS DE CONTRAÇÃO PARA PAVIMENTOS DE CONCRETO. AF_11/201</t>
  </si>
  <si>
    <t>m</t>
  </si>
  <si>
    <t>4.4</t>
  </si>
  <si>
    <t>APLICAÇÃO DE GRAXA EM BARRAS DE TRANSFERÊNCIA PARA EXECUÇÃO DE PAVIMENTO DE CONCRETO. AF_11/2017</t>
  </si>
  <si>
    <t>kg</t>
  </si>
  <si>
    <t>4.5</t>
  </si>
  <si>
    <t>BARRAS DE TRANSFERÊNCIA, AÇO CA-25 DE 25,0 MM, PARA EXECUÇÃO DE PAVIMENTO DE CONCRETO FORNECIMENTO E INSTALAÇÃO. AF_11/2017</t>
  </si>
  <si>
    <t>4.6</t>
  </si>
  <si>
    <t>BARRAS DE TRANSFERÊNCIA, AÇO CA-50 DE 10,0 MM, PARA EXECUÇÃO DE PAVIMENTO DE CONCRETO FORNECIMENTO E INSTALAÇÃO. AF_11/2018</t>
  </si>
  <si>
    <t>4.7</t>
  </si>
  <si>
    <t>TRANSPORTE COM CAMINHÃO BASCULANTE 10 M³ EM VIA DE REVESTIMENTO PRIMÁRIO</t>
  </si>
  <si>
    <t>M³XKM</t>
  </si>
  <si>
    <t>4.8</t>
  </si>
  <si>
    <t>CONCRETO FCK - 20MPA, TRAÇO 1:2, 7:3, (CIMENTO/AREIA MÉDIA/BRITA 1) - TENTO.</t>
  </si>
  <si>
    <t>TOTAL DO ITEM 04</t>
  </si>
  <si>
    <t>PASSEIO</t>
  </si>
  <si>
    <t>5.1</t>
  </si>
  <si>
    <t>EXECUÇÃO DE PASSEIO (CALÇADA) OU PISO DE CONCRETO COM CONCRETO MOLDADO IN LOCO, FEITO EM OBRA, ACABAMENTO CONVENCIONAL, NÃO ARMADO. AF_07/2016</t>
  </si>
  <si>
    <t>M³</t>
  </si>
  <si>
    <t>TOTAL DO ITEM 05</t>
  </si>
  <si>
    <t>DRENAGEM</t>
  </si>
  <si>
    <t>6.1</t>
  </si>
  <si>
    <t>MEIO FIO E SARJETA E CANALETA</t>
  </si>
  <si>
    <t>6.1.1</t>
  </si>
  <si>
    <t>GUIA (MEIO-FIO) E SARJETA CONJUGADOS DE CONCRETO, MOLDADA IN LOCO EMTRECHO RETO COM EXTRUSORA, 45 CM BASE (15 CM BASE DA GUIA + 30 CM BASE DA SARJETA) X 22 CM ALTURA. AF_06/2016</t>
  </si>
  <si>
    <t>6.1.2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</si>
  <si>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AF_01/2015.</t>
  </si>
  <si>
    <t>6.1.3</t>
  </si>
  <si>
    <t>PREPARO DE FUNDO DE VALA COM LARGURA MENOR QUE 1.5 M, EM LOCAL COM NÍVEL BAIXO DE INTERFERÊNCIA.</t>
  </si>
  <si>
    <t>M²</t>
  </si>
  <si>
    <t>6.1.4</t>
  </si>
  <si>
    <t>M³xKM</t>
  </si>
  <si>
    <t>6.2</t>
  </si>
  <si>
    <t>OBRA DE ARTE CORRENTE</t>
  </si>
  <si>
    <t>6.2.1</t>
  </si>
  <si>
    <t>CORPO DE BDTC D = 1,00 CA3 - AREIA, BRITA E PEDRA DE MÃO COMERCIAIS.</t>
  </si>
  <si>
    <t>6.2.2</t>
  </si>
  <si>
    <t>BOCA BDTC D = 1,00 M - ESCONSIDADE 30° - AREIA EXTRAÍDA E BRITA PRODUZIDA - ALAS ESCONSAS</t>
  </si>
  <si>
    <t>6.2.3</t>
  </si>
  <si>
    <t>CORPO DE BSTC D = 0,60 CA3 - AREIA, BRITA E PEDRA DE MÃO COMERCIAIS.</t>
  </si>
  <si>
    <t>6.2.4</t>
  </si>
  <si>
    <t>CORPO DE BSTC D = 0,40 CA3 - AREIA, BRITA E PEDRA DE MÃO COMERCIAIS.</t>
  </si>
  <si>
    <t>6.2.5</t>
  </si>
  <si>
    <t>CAIXA COLETORA DE SARJETA - CCS 17 - COM GRELHA DE CONCRETO - TCC 01 - AREIA EXTRAÍDA E BRITA PRODUZIDA</t>
  </si>
  <si>
    <t>6.2.6</t>
  </si>
  <si>
    <t>DISSIPADOR DE ENERGIA EM CONCRETO 20 MPA</t>
  </si>
  <si>
    <t>6.2.7</t>
  </si>
  <si>
    <t>CONCRETO CICLÓPICO FCK 20MPA</t>
  </si>
  <si>
    <t>6.2.8</t>
  </si>
  <si>
    <t>POÇO DE VISITA - PVI 05 - AREIA E BRITA COMERCIAIS</t>
  </si>
  <si>
    <t>6.2.9</t>
  </si>
  <si>
    <t>BOCA DE LOBO DUPLA - GRELHA DE CONCRETO - BLDG 04 - AREIA E BRITA COMERCIAIS</t>
  </si>
  <si>
    <t>6.2.10</t>
  </si>
  <si>
    <t>BOCA DE LOBO SIMPLES - BLS 02 - AREIA E BRITA COMERCIAIS</t>
  </si>
  <si>
    <t>6.2.11</t>
  </si>
  <si>
    <t>RECOMPOSIÇÃO EM CONCRETO ARMADO DE CANAIS DE CONCRETO</t>
  </si>
  <si>
    <t>6.3</t>
  </si>
  <si>
    <t>CANALETA</t>
  </si>
  <si>
    <t>6.3.1</t>
  </si>
  <si>
    <t>CANALETA DE CONCRETO APOIADA EM TODA SUA EXTENSÃO</t>
  </si>
  <si>
    <t>6.3.2</t>
  </si>
  <si>
    <t>6.3.3</t>
  </si>
  <si>
    <t>6.3.4</t>
  </si>
  <si>
    <t>TOTAL DO ITEM 06</t>
  </si>
  <si>
    <t>TOTAL GERAL</t>
  </si>
  <si>
    <t>VALOR TOTAL</t>
  </si>
  <si>
    <t>CONTRAPARTIDA</t>
  </si>
  <si>
    <t>CONCEDENTE</t>
  </si>
  <si>
    <t>6X CONTRAPARTIDA</t>
  </si>
  <si>
    <t>6X CONCEDENTE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</si>
</sst>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#,##0.0"/>
    <numFmt numFmtId="166" formatCode="_(&quot;R$&quot;* #,##0.00_);_(&quot;R$&quot;* \(#,##0.00\);_(&quot;R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DFDFDF"/>
      </patternFill>
    </fill>
    <fill>
      <patternFill patternType="solid">
        <fgColor theme="0"/>
        <b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CC"/>
      </patternFill>
    </fill>
    <fill>
      <patternFill patternType="solid">
        <fgColor theme="5" tint="0.59999389629810485"/>
        <bgColor rgb="FFDFDFDF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3" tint="0.39997558519241921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0" tint="-0.34998626667073579"/>
        <bgColor rgb="FFDFDFDF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7" fillId="0" borderId="1" xfId="4" applyFont="1" applyFill="1" applyBorder="1" applyAlignment="1">
      <alignment horizontal="right" vertical="center"/>
    </xf>
    <xf numFmtId="0" fontId="7" fillId="0" borderId="2" xfId="4" applyFont="1" applyFill="1" applyBorder="1" applyAlignment="1">
      <alignment horizontal="right" vertical="center"/>
    </xf>
    <xf numFmtId="10" fontId="7" fillId="0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7" fillId="0" borderId="4" xfId="4" applyFont="1" applyFill="1" applyBorder="1" applyAlignment="1">
      <alignment horizontal="right" vertical="center"/>
    </xf>
    <xf numFmtId="0" fontId="7" fillId="0" borderId="5" xfId="4" applyFont="1" applyFill="1" applyBorder="1" applyAlignment="1">
      <alignment horizontal="right" vertical="center"/>
    </xf>
    <xf numFmtId="10" fontId="7" fillId="0" borderId="5" xfId="2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7" fillId="0" borderId="7" xfId="4" applyFont="1" applyFill="1" applyBorder="1" applyAlignment="1">
      <alignment horizontal="right" vertical="center"/>
    </xf>
    <xf numFmtId="0" fontId="7" fillId="0" borderId="8" xfId="4" applyFont="1" applyFill="1" applyBorder="1" applyAlignment="1">
      <alignment horizontal="right" vertical="center"/>
    </xf>
    <xf numFmtId="10" fontId="7" fillId="0" borderId="8" xfId="2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vertical="top"/>
    </xf>
    <xf numFmtId="10" fontId="2" fillId="3" borderId="0" xfId="0" applyNumberFormat="1" applyFont="1" applyFill="1" applyAlignment="1">
      <alignment horizontal="center"/>
    </xf>
    <xf numFmtId="0" fontId="7" fillId="0" borderId="0" xfId="4" applyFont="1" applyFill="1" applyBorder="1" applyAlignment="1">
      <alignment horizontal="right" vertical="center"/>
    </xf>
    <xf numFmtId="10" fontId="7" fillId="0" borderId="0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3" xfId="1" applyFont="1" applyFill="1" applyBorder="1" applyAlignment="1" applyProtection="1">
      <alignment vertical="center" wrapText="1"/>
      <protection locked="0"/>
    </xf>
    <xf numFmtId="164" fontId="7" fillId="5" borderId="0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</xf>
    <xf numFmtId="0" fontId="7" fillId="6" borderId="15" xfId="0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left" vertical="center" wrapText="1"/>
    </xf>
    <xf numFmtId="0" fontId="7" fillId="6" borderId="15" xfId="0" applyFont="1" applyFill="1" applyBorder="1" applyAlignment="1" applyProtection="1">
      <alignment horizontal="center" vertical="center"/>
    </xf>
    <xf numFmtId="164" fontId="10" fillId="7" borderId="15" xfId="1" applyFont="1" applyFill="1" applyBorder="1" applyAlignment="1" applyProtection="1">
      <alignment horizontal="center" vertical="center" wrapText="1"/>
      <protection locked="0"/>
    </xf>
    <xf numFmtId="164" fontId="10" fillId="7" borderId="15" xfId="1" applyFont="1" applyFill="1" applyBorder="1" applyAlignment="1" applyProtection="1">
      <alignment vertical="center" wrapText="1"/>
      <protection locked="0"/>
    </xf>
    <xf numFmtId="164" fontId="7" fillId="7" borderId="16" xfId="1" applyFont="1" applyFill="1" applyBorder="1" applyAlignment="1" applyProtection="1">
      <alignment vertical="center" wrapText="1"/>
      <protection locked="0"/>
    </xf>
    <xf numFmtId="49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1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8" xfId="1" applyFont="1" applyFill="1" applyBorder="1" applyAlignment="1" applyProtection="1">
      <alignment vertical="center" wrapText="1"/>
      <protection locked="0"/>
    </xf>
    <xf numFmtId="164" fontId="10" fillId="5" borderId="19" xfId="1" applyFont="1" applyFill="1" applyBorder="1" applyAlignment="1" applyProtection="1">
      <alignment vertical="center" wrapText="1"/>
      <protection locked="0"/>
    </xf>
    <xf numFmtId="49" fontId="7" fillId="8" borderId="20" xfId="0" applyNumberFormat="1" applyFont="1" applyFill="1" applyBorder="1" applyAlignment="1" applyProtection="1">
      <alignment vertical="center" wrapText="1"/>
      <protection locked="0"/>
    </xf>
    <xf numFmtId="49" fontId="7" fillId="8" borderId="21" xfId="0" applyNumberFormat="1" applyFont="1" applyFill="1" applyBorder="1" applyAlignment="1" applyProtection="1">
      <alignment vertical="center" wrapText="1"/>
      <protection locked="0"/>
    </xf>
    <xf numFmtId="49" fontId="7" fillId="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22" xfId="0" applyNumberFormat="1" applyFont="1" applyFill="1" applyBorder="1" applyAlignment="1" applyProtection="1">
      <alignment horizontal="right" vertical="center"/>
      <protection locked="0"/>
    </xf>
    <xf numFmtId="164" fontId="7" fillId="9" borderId="23" xfId="1" applyFont="1" applyFill="1" applyBorder="1" applyAlignment="1" applyProtection="1">
      <alignment vertical="center" wrapText="1"/>
      <protection locked="0"/>
    </xf>
    <xf numFmtId="49" fontId="7" fillId="4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25" xfId="1" applyFont="1" applyFill="1" applyBorder="1" applyAlignment="1" applyProtection="1">
      <alignment vertical="center" wrapText="1"/>
      <protection locked="0"/>
    </xf>
    <xf numFmtId="164" fontId="7" fillId="10" borderId="0" xfId="1" applyFont="1" applyFill="1" applyBorder="1" applyAlignment="1" applyProtection="1">
      <alignment vertical="center" wrapText="1"/>
      <protection locked="0"/>
    </xf>
    <xf numFmtId="10" fontId="2" fillId="2" borderId="0" xfId="2" applyNumberFormat="1" applyFont="1" applyFill="1" applyAlignment="1">
      <alignment horizontal="center"/>
    </xf>
    <xf numFmtId="0" fontId="0" fillId="3" borderId="0" xfId="0" applyFill="1"/>
    <xf numFmtId="164" fontId="10" fillId="5" borderId="0" xfId="1" applyFont="1" applyFill="1" applyBorder="1" applyAlignment="1" applyProtection="1">
      <alignment horizontal="center" vertical="center" wrapText="1"/>
      <protection locked="0"/>
    </xf>
    <xf numFmtId="49" fontId="1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5" borderId="26" xfId="0" applyFont="1" applyFill="1" applyBorder="1" applyAlignment="1" applyProtection="1">
      <alignment horizontal="center" vertical="center" wrapText="1"/>
      <protection locked="0"/>
    </xf>
    <xf numFmtId="4" fontId="10" fillId="0" borderId="18" xfId="0" applyNumberFormat="1" applyFont="1" applyBorder="1" applyAlignment="1" applyProtection="1">
      <alignment horizontal="center" vertical="center" wrapText="1"/>
      <protection locked="0"/>
    </xf>
    <xf numFmtId="164" fontId="10" fillId="5" borderId="26" xfId="1" applyFont="1" applyFill="1" applyBorder="1" applyAlignment="1" applyProtection="1">
      <alignment horizontal="center" vertical="center" wrapText="1"/>
      <protection locked="0"/>
    </xf>
    <xf numFmtId="164" fontId="2" fillId="2" borderId="0" xfId="1" applyFont="1" applyFill="1" applyAlignment="1">
      <alignment horizontal="center"/>
    </xf>
    <xf numFmtId="44" fontId="0" fillId="2" borderId="0" xfId="0" applyNumberFormat="1" applyFill="1"/>
    <xf numFmtId="164" fontId="10" fillId="5" borderId="0" xfId="1" applyFont="1" applyFill="1" applyBorder="1" applyAlignment="1" applyProtection="1">
      <alignment vertical="center" wrapText="1"/>
      <protection locked="0"/>
    </xf>
    <xf numFmtId="49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164" fontId="10" fillId="11" borderId="0" xfId="1" applyFont="1" applyFill="1" applyBorder="1" applyAlignment="1" applyProtection="1">
      <alignment vertical="center" wrapText="1"/>
      <protection locked="0"/>
    </xf>
    <xf numFmtId="2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164" fontId="10" fillId="12" borderId="0" xfId="1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center"/>
    </xf>
    <xf numFmtId="49" fontId="7" fillId="13" borderId="29" xfId="0" applyNumberFormat="1" applyFont="1" applyFill="1" applyBorder="1" applyAlignment="1" applyProtection="1">
      <alignment vertical="center" wrapText="1"/>
      <protection locked="0"/>
    </xf>
    <xf numFmtId="49" fontId="7" fillId="13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13" borderId="30" xfId="0" applyNumberFormat="1" applyFont="1" applyFill="1" applyBorder="1" applyAlignment="1" applyProtection="1">
      <alignment vertical="center" wrapText="1"/>
      <protection locked="0"/>
    </xf>
    <xf numFmtId="49" fontId="7" fillId="13" borderId="31" xfId="0" applyNumberFormat="1" applyFont="1" applyFill="1" applyBorder="1" applyAlignment="1" applyProtection="1">
      <alignment vertical="center" wrapText="1"/>
      <protection locked="0"/>
    </xf>
    <xf numFmtId="2" fontId="3" fillId="2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165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2" fontId="3" fillId="0" borderId="30" xfId="0" applyNumberFormat="1" applyFont="1" applyBorder="1" applyAlignment="1">
      <alignment horizontal="center" vertical="center"/>
    </xf>
    <xf numFmtId="165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30" xfId="1" applyFont="1" applyFill="1" applyBorder="1" applyAlignment="1" applyProtection="1">
      <alignment vertical="center" wrapText="1"/>
      <protection locked="0"/>
    </xf>
    <xf numFmtId="164" fontId="10" fillId="5" borderId="31" xfId="1" applyFont="1" applyFill="1" applyBorder="1" applyAlignment="1" applyProtection="1">
      <alignment vertical="center" wrapText="1"/>
      <protection locked="0"/>
    </xf>
    <xf numFmtId="49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32" xfId="1" applyFont="1" applyFill="1" applyBorder="1" applyAlignment="1" applyProtection="1">
      <alignment vertical="center" wrapText="1"/>
      <protection locked="0"/>
    </xf>
    <xf numFmtId="164" fontId="10" fillId="5" borderId="6" xfId="1" applyFont="1" applyFill="1" applyBorder="1" applyAlignment="1" applyProtection="1">
      <alignment vertical="center" wrapText="1"/>
      <protection locked="0"/>
    </xf>
    <xf numFmtId="0" fontId="8" fillId="14" borderId="20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164" fontId="8" fillId="14" borderId="33" xfId="0" applyNumberFormat="1" applyFont="1" applyFill="1" applyBorder="1" applyAlignment="1">
      <alignment vertical="center"/>
    </xf>
    <xf numFmtId="0" fontId="3" fillId="2" borderId="34" xfId="0" applyFont="1" applyFill="1" applyBorder="1" applyAlignment="1"/>
    <xf numFmtId="0" fontId="3" fillId="2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/>
    </xf>
    <xf numFmtId="166" fontId="3" fillId="2" borderId="0" xfId="0" applyNumberFormat="1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Font="1" applyFill="1"/>
    <xf numFmtId="44" fontId="2" fillId="2" borderId="0" xfId="0" applyNumberFormat="1" applyFont="1" applyFill="1" applyAlignment="1">
      <alignment horizontal="center"/>
    </xf>
  </cellXfs>
  <cellStyles count="5">
    <cellStyle name="Moeda" xfId="1" builtinId="4"/>
    <cellStyle name="Normal" xfId="0" builtinId="0"/>
    <cellStyle name="Normal 10" xfId="4"/>
    <cellStyle name="Normal 15" xfId="3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3263154</xdr:colOff>
      <xdr:row>0</xdr:row>
      <xdr:rowOff>62752</xdr:rowOff>
    </xdr:from>
    <xdr:to>
      <xdr:col>3</xdr:col>
      <xdr:colOff>3928944</xdr:colOff>
      <xdr:row>3</xdr:row>
      <xdr:rowOff>0</xdr:rowOff>
    </xdr:to>
    <xdr:pic>
      <xdr:nvPicPr>
        <xdr:cNvPr id="2" name="Picture 1" descr="obid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7279" y="62752"/>
          <a:ext cx="665790" cy="508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3%20-PLO%20PAV%20CONC%20ZONA%20URBANA_R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2E17AA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U - MOBILIZAÇÃO  (3)"/>
      <sheetName val="CPU - MOBILIZAÇÃO  (2)"/>
      <sheetName val="ORÇAMENTO"/>
      <sheetName val="DADOS DA OBRA"/>
      <sheetName val="1. ADM OBRA"/>
      <sheetName val="2.MOB."/>
      <sheetName val="3.SER.PREL."/>
      <sheetName val="4.REV."/>
      <sheetName val="4.PAV."/>
      <sheetName val="6.SINA."/>
      <sheetName val="5.PASS"/>
      <sheetName val="6.DREN."/>
      <sheetName val="B.D.I"/>
      <sheetName val="ENCARGOS SOCIAIS"/>
      <sheetName val="CPU - MOBILIZAÇÃO "/>
      <sheetName val="CFF "/>
    </sheetNames>
    <sheetDataSet>
      <sheetData sheetId="0"/>
      <sheetData sheetId="1"/>
      <sheetData sheetId="2"/>
      <sheetData sheetId="3"/>
      <sheetData sheetId="4">
        <row r="22">
          <cell r="I22">
            <v>149702.39999999999</v>
          </cell>
        </row>
      </sheetData>
      <sheetData sheetId="5"/>
      <sheetData sheetId="6">
        <row r="20">
          <cell r="C20">
            <v>12</v>
          </cell>
        </row>
        <row r="27">
          <cell r="C27">
            <v>4</v>
          </cell>
        </row>
        <row r="58">
          <cell r="C58">
            <v>9294</v>
          </cell>
        </row>
        <row r="65">
          <cell r="C65">
            <v>20</v>
          </cell>
        </row>
        <row r="72">
          <cell r="C72">
            <v>10</v>
          </cell>
        </row>
      </sheetData>
      <sheetData sheetId="7"/>
      <sheetData sheetId="8">
        <row r="42">
          <cell r="E42">
            <v>57293.399999999994</v>
          </cell>
        </row>
        <row r="73">
          <cell r="E73">
            <v>5729.34</v>
          </cell>
        </row>
        <row r="134">
          <cell r="E134">
            <v>19422.300000000003</v>
          </cell>
        </row>
        <row r="168">
          <cell r="E168">
            <v>1874.875</v>
          </cell>
        </row>
        <row r="201">
          <cell r="E201">
            <v>26583.927620000009</v>
          </cell>
        </row>
        <row r="235">
          <cell r="E235">
            <v>6230.97</v>
          </cell>
        </row>
        <row r="267">
          <cell r="E267">
            <v>5729.34</v>
          </cell>
        </row>
        <row r="298">
          <cell r="E298">
            <v>14.580000000000007</v>
          </cell>
        </row>
      </sheetData>
      <sheetData sheetId="9"/>
      <sheetData sheetId="10">
        <row r="43">
          <cell r="E43">
            <v>1362.2299999999998</v>
          </cell>
        </row>
      </sheetData>
      <sheetData sheetId="11">
        <row r="44">
          <cell r="E44">
            <v>18588</v>
          </cell>
        </row>
        <row r="78">
          <cell r="E78">
            <v>1254.7199999999998</v>
          </cell>
        </row>
        <row r="109">
          <cell r="E109">
            <v>8364.6</v>
          </cell>
        </row>
        <row r="140">
          <cell r="E140">
            <v>7842.0300000000007</v>
          </cell>
        </row>
        <row r="175">
          <cell r="E175">
            <v>490</v>
          </cell>
        </row>
        <row r="207">
          <cell r="E207">
            <v>1</v>
          </cell>
        </row>
        <row r="240">
          <cell r="E240">
            <v>119</v>
          </cell>
        </row>
        <row r="273">
          <cell r="E273">
            <v>84</v>
          </cell>
        </row>
        <row r="305">
          <cell r="E305">
            <v>30</v>
          </cell>
        </row>
        <row r="336">
          <cell r="E336">
            <v>2</v>
          </cell>
        </row>
        <row r="365">
          <cell r="K365">
            <v>3.66</v>
          </cell>
        </row>
        <row r="398">
          <cell r="E398">
            <v>6</v>
          </cell>
        </row>
        <row r="429">
          <cell r="E429">
            <v>10</v>
          </cell>
        </row>
        <row r="460">
          <cell r="E460">
            <v>16</v>
          </cell>
        </row>
        <row r="491">
          <cell r="E491">
            <v>130</v>
          </cell>
        </row>
        <row r="524">
          <cell r="E524">
            <v>3324</v>
          </cell>
        </row>
        <row r="557">
          <cell r="E557">
            <v>1063.68</v>
          </cell>
        </row>
        <row r="588">
          <cell r="E588">
            <v>1329.6</v>
          </cell>
        </row>
        <row r="619">
          <cell r="E619">
            <v>6648</v>
          </cell>
        </row>
      </sheetData>
      <sheetData sheetId="12">
        <row r="26">
          <cell r="J26">
            <v>0.26747951242070167</v>
          </cell>
        </row>
      </sheetData>
      <sheetData sheetId="13"/>
      <sheetData sheetId="14">
        <row r="13">
          <cell r="M13">
            <v>13105.339999999998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82"/>
  <sheetViews>
    <sheetView showGridLines="0" tabSelected="1" view="pageBreakPreview" zoomScale="85" zoomScaleNormal="100" zoomScaleSheetLayoutView="85" workbookViewId="0">
      <selection activeCell="H22" sqref="H22"/>
    </sheetView>
  </sheetViews>
  <sheetFormatPr defaultColWidth="8.85546875" defaultRowHeight="15" x14ac:dyDescent="0.25"/>
  <cols>
    <col min="1" max="1" width="14.140625" style="3" customWidth="1"/>
    <col min="2" max="2" width="10.85546875" style="3" customWidth="1"/>
    <col min="3" max="3" width="12.85546875" style="3" customWidth="1"/>
    <col min="4" max="4" width="62.140625" style="3" customWidth="1"/>
    <col min="5" max="5" width="9.5703125" style="3" customWidth="1"/>
    <col min="6" max="6" width="14.28515625" style="122" customWidth="1"/>
    <col min="7" max="7" width="17.28515625" style="122" customWidth="1"/>
    <col min="8" max="8" width="18.140625" style="3" customWidth="1"/>
    <col min="9" max="9" width="24.140625" style="3" customWidth="1"/>
    <col min="10" max="10" width="22.42578125" style="3" customWidth="1"/>
    <col min="11" max="11" width="24.28515625" style="4" bestFit="1" customWidth="1"/>
    <col min="12" max="12" width="19.85546875" style="4" customWidth="1"/>
    <col min="13" max="13" width="14.42578125" style="3" bestFit="1" customWidth="1"/>
    <col min="14" max="14" width="10.5703125" style="3" bestFit="1" customWidth="1"/>
    <col min="15" max="15" width="12.7109375" style="3" bestFit="1" customWidth="1"/>
    <col min="16" max="17" width="14.42578125" style="3" bestFit="1" customWidth="1"/>
    <col min="18" max="16384" width="8.85546875" style="3"/>
  </cols>
  <sheetData>
    <row r="1" spans="1:12" x14ac:dyDescent="0.25">
      <c r="A1" s="1"/>
      <c r="B1" s="1"/>
      <c r="C1" s="1"/>
      <c r="D1" s="1"/>
      <c r="E1" s="1"/>
      <c r="F1" s="2"/>
      <c r="G1" s="2"/>
      <c r="H1" s="1"/>
      <c r="I1" s="1"/>
    </row>
    <row r="2" spans="1:12" x14ac:dyDescent="0.25">
      <c r="A2" s="1"/>
      <c r="B2" s="1"/>
      <c r="C2" s="1"/>
      <c r="D2" s="1"/>
      <c r="E2" s="1"/>
      <c r="F2" s="2"/>
      <c r="G2" s="2"/>
      <c r="H2" s="1"/>
      <c r="I2" s="1"/>
    </row>
    <row r="3" spans="1:12" x14ac:dyDescent="0.25">
      <c r="A3" s="5"/>
      <c r="B3" s="5"/>
      <c r="C3" s="5"/>
      <c r="D3" s="5"/>
      <c r="E3" s="5"/>
      <c r="F3" s="6"/>
      <c r="G3" s="6"/>
      <c r="H3" s="5"/>
      <c r="I3" s="5"/>
    </row>
    <row r="4" spans="1:12" x14ac:dyDescent="0.25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12" x14ac:dyDescent="0.25">
      <c r="A5" s="7" t="s">
        <v>1</v>
      </c>
      <c r="B5" s="7"/>
      <c r="C5" s="7"/>
      <c r="D5" s="7"/>
      <c r="E5" s="7"/>
      <c r="F5" s="7"/>
      <c r="G5" s="7"/>
      <c r="H5" s="7"/>
      <c r="I5" s="7"/>
    </row>
    <row r="6" spans="1:12" x14ac:dyDescent="0.25">
      <c r="A6" s="8" t="s">
        <v>2</v>
      </c>
      <c r="B6" s="8"/>
      <c r="C6" s="8"/>
      <c r="D6" s="8"/>
      <c r="E6" s="8"/>
      <c r="F6" s="8"/>
      <c r="G6" s="8"/>
      <c r="H6" s="8"/>
      <c r="I6" s="8"/>
    </row>
    <row r="7" spans="1:12" x14ac:dyDescent="0.25">
      <c r="A7" s="8" t="s">
        <v>3</v>
      </c>
      <c r="B7" s="8"/>
      <c r="C7" s="8"/>
      <c r="D7" s="8"/>
      <c r="E7" s="8"/>
      <c r="F7" s="8"/>
      <c r="G7" s="8"/>
      <c r="H7" s="8"/>
      <c r="I7" s="8"/>
    </row>
    <row r="8" spans="1:12" ht="12.75" customHeight="1" x14ac:dyDescent="0.25">
      <c r="A8" s="5"/>
      <c r="B8" s="5"/>
      <c r="C8" s="5"/>
      <c r="D8" s="5"/>
      <c r="E8" s="5"/>
      <c r="F8" s="6"/>
      <c r="G8" s="6"/>
      <c r="H8" s="5"/>
      <c r="I8" s="5"/>
    </row>
    <row r="9" spans="1:12" ht="4.5" customHeight="1" thickBot="1" x14ac:dyDescent="0.3">
      <c r="A9" s="1"/>
      <c r="B9" s="1"/>
      <c r="C9" s="1"/>
      <c r="D9" s="1"/>
      <c r="E9" s="1"/>
      <c r="F9" s="2"/>
      <c r="G9" s="2"/>
      <c r="H9" s="1"/>
      <c r="I9" s="1"/>
    </row>
    <row r="10" spans="1:12" x14ac:dyDescent="0.25">
      <c r="A10" s="9" t="s">
        <v>4</v>
      </c>
      <c r="B10" s="10"/>
      <c r="C10" s="10"/>
      <c r="D10" s="10"/>
      <c r="E10" s="10"/>
      <c r="F10" s="10"/>
      <c r="G10" s="11">
        <f>[1]B.D.I!J26</f>
        <v>0.26747951242070167</v>
      </c>
      <c r="H10" s="12" t="s">
        <v>5</v>
      </c>
      <c r="I10" s="13" t="s">
        <v>6</v>
      </c>
    </row>
    <row r="11" spans="1:12" x14ac:dyDescent="0.25">
      <c r="A11" s="14"/>
      <c r="B11" s="15"/>
      <c r="C11" s="15"/>
      <c r="D11" s="15"/>
      <c r="E11" s="15"/>
      <c r="F11" s="15"/>
      <c r="G11" s="16"/>
      <c r="H11" s="17"/>
      <c r="I11" s="18" t="s">
        <v>7</v>
      </c>
    </row>
    <row r="12" spans="1:12" ht="14.25" customHeight="1" thickBot="1" x14ac:dyDescent="0.3">
      <c r="A12" s="19"/>
      <c r="B12" s="20"/>
      <c r="C12" s="20"/>
      <c r="D12" s="20"/>
      <c r="E12" s="20"/>
      <c r="F12" s="20"/>
      <c r="G12" s="21"/>
      <c r="H12" s="22"/>
      <c r="I12" s="23" t="s">
        <v>8</v>
      </c>
      <c r="K12" s="24">
        <f>[1]B.D.I!J26+1</f>
        <v>1.2674795124207017</v>
      </c>
    </row>
    <row r="13" spans="1:12" x14ac:dyDescent="0.25">
      <c r="A13" s="25"/>
      <c r="B13" s="25"/>
      <c r="C13" s="25"/>
      <c r="D13" s="25"/>
      <c r="E13" s="25"/>
      <c r="F13" s="25"/>
      <c r="G13" s="26"/>
      <c r="H13" s="27"/>
      <c r="I13" s="28"/>
      <c r="K13" s="24"/>
      <c r="L13" s="24"/>
    </row>
    <row r="14" spans="1:12" ht="6" customHeight="1" thickBot="1" x14ac:dyDescent="0.3">
      <c r="A14" s="1"/>
      <c r="B14" s="1"/>
      <c r="C14" s="1"/>
      <c r="D14" s="1"/>
      <c r="E14" s="1"/>
      <c r="F14" s="2"/>
      <c r="G14" s="2"/>
      <c r="H14" s="1"/>
      <c r="I14" s="1"/>
    </row>
    <row r="15" spans="1:12" ht="25.5" x14ac:dyDescent="0.25">
      <c r="A15" s="29" t="s">
        <v>9</v>
      </c>
      <c r="B15" s="30" t="s">
        <v>10</v>
      </c>
      <c r="C15" s="30" t="s">
        <v>11</v>
      </c>
      <c r="D15" s="30" t="s">
        <v>12</v>
      </c>
      <c r="E15" s="31" t="s">
        <v>13</v>
      </c>
      <c r="F15" s="30" t="s">
        <v>14</v>
      </c>
      <c r="G15" s="30" t="str">
        <f>IF(TIPOORCAMENTO="Licitado","","Custo Unitário (sem BDI) (R$)")</f>
        <v>Custo Unitário (sem BDI) (R$)</v>
      </c>
      <c r="H15" s="30" t="s">
        <v>15</v>
      </c>
      <c r="I15" s="32" t="s">
        <v>16</v>
      </c>
      <c r="J15" s="33"/>
      <c r="K15" s="34"/>
    </row>
    <row r="16" spans="1:12" ht="15.75" thickBot="1" x14ac:dyDescent="0.3">
      <c r="A16" s="35"/>
      <c r="B16" s="36"/>
      <c r="C16" s="36"/>
      <c r="D16" s="36"/>
      <c r="E16" s="36"/>
      <c r="F16" s="37"/>
      <c r="G16" s="36"/>
      <c r="H16" s="36"/>
      <c r="I16" s="38"/>
      <c r="J16" s="39"/>
    </row>
    <row r="17" spans="1:13" x14ac:dyDescent="0.25">
      <c r="A17" s="40"/>
      <c r="B17" s="41">
        <v>1</v>
      </c>
      <c r="C17" s="42"/>
      <c r="D17" s="43" t="s">
        <v>17</v>
      </c>
      <c r="E17" s="44"/>
      <c r="F17" s="42"/>
      <c r="G17" s="45"/>
      <c r="H17" s="46"/>
      <c r="I17" s="47"/>
      <c r="J17" s="39"/>
    </row>
    <row r="18" spans="1:13" ht="15.75" thickBot="1" x14ac:dyDescent="0.3">
      <c r="A18" s="48" t="s">
        <v>18</v>
      </c>
      <c r="B18" s="49" t="s">
        <v>19</v>
      </c>
      <c r="C18" s="50" t="s">
        <v>20</v>
      </c>
      <c r="D18" s="51" t="s">
        <v>21</v>
      </c>
      <c r="E18" s="52" t="s">
        <v>22</v>
      </c>
      <c r="F18" s="53">
        <v>1</v>
      </c>
      <c r="G18" s="54">
        <f>'[1]1. ADM OBRA'!I22</f>
        <v>149702.39999999999</v>
      </c>
      <c r="H18" s="54">
        <f>ROUND((G18*$K$12),2)</f>
        <v>189744.72</v>
      </c>
      <c r="I18" s="55">
        <f>ROUND((H18*F18),2)</f>
        <v>189744.72</v>
      </c>
      <c r="J18" s="39"/>
    </row>
    <row r="19" spans="1:13" ht="15.75" thickBot="1" x14ac:dyDescent="0.3">
      <c r="A19" s="56"/>
      <c r="B19" s="57"/>
      <c r="C19" s="57"/>
      <c r="D19" s="57"/>
      <c r="E19" s="57"/>
      <c r="F19" s="58"/>
      <c r="G19" s="57"/>
      <c r="H19" s="59" t="s">
        <v>23</v>
      </c>
      <c r="I19" s="60">
        <f>SUM(I18:I18)</f>
        <v>189744.72</v>
      </c>
      <c r="J19" s="39"/>
    </row>
    <row r="20" spans="1:13" ht="10.5" customHeight="1" thickBot="1" x14ac:dyDescent="0.3">
      <c r="A20" s="35"/>
      <c r="B20" s="36"/>
      <c r="C20" s="36"/>
      <c r="D20" s="36"/>
      <c r="E20" s="36"/>
      <c r="F20" s="37"/>
      <c r="G20" s="36"/>
      <c r="H20" s="36"/>
      <c r="I20" s="38"/>
      <c r="J20" s="39"/>
    </row>
    <row r="21" spans="1:13" x14ac:dyDescent="0.25">
      <c r="A21" s="40"/>
      <c r="B21" s="41">
        <v>2</v>
      </c>
      <c r="C21" s="42"/>
      <c r="D21" s="43" t="s">
        <v>24</v>
      </c>
      <c r="E21" s="44"/>
      <c r="F21" s="42"/>
      <c r="G21" s="45"/>
      <c r="H21" s="46"/>
      <c r="I21" s="47"/>
      <c r="J21" s="39"/>
    </row>
    <row r="22" spans="1:13" ht="15.75" thickBot="1" x14ac:dyDescent="0.3">
      <c r="A22" s="48" t="s">
        <v>18</v>
      </c>
      <c r="B22" s="49" t="s">
        <v>25</v>
      </c>
      <c r="C22" s="50" t="s">
        <v>26</v>
      </c>
      <c r="D22" s="51" t="s">
        <v>27</v>
      </c>
      <c r="E22" s="52" t="s">
        <v>22</v>
      </c>
      <c r="F22" s="53">
        <v>1</v>
      </c>
      <c r="G22" s="54">
        <f>'[1]CPU - MOBILIZAÇÃO '!M13</f>
        <v>13105.339999999998</v>
      </c>
      <c r="H22" s="54">
        <f>ROUND((G22*$K$12),2)</f>
        <v>16610.75</v>
      </c>
      <c r="I22" s="55">
        <f>ROUND((H22*F22),2)</f>
        <v>16610.75</v>
      </c>
      <c r="J22" s="39"/>
    </row>
    <row r="23" spans="1:13" ht="15.75" thickBot="1" x14ac:dyDescent="0.3">
      <c r="A23" s="56"/>
      <c r="B23" s="57"/>
      <c r="C23" s="57"/>
      <c r="D23" s="57"/>
      <c r="E23" s="57"/>
      <c r="F23" s="58"/>
      <c r="G23" s="57"/>
      <c r="H23" s="59" t="s">
        <v>28</v>
      </c>
      <c r="I23" s="60">
        <f>SUM(I22:I22)</f>
        <v>16610.75</v>
      </c>
      <c r="J23" s="39"/>
    </row>
    <row r="24" spans="1:13" ht="10.5" customHeight="1" thickBot="1" x14ac:dyDescent="0.3">
      <c r="A24" s="61"/>
      <c r="B24" s="62"/>
      <c r="C24" s="62"/>
      <c r="D24" s="62"/>
      <c r="E24" s="62"/>
      <c r="F24" s="63"/>
      <c r="G24" s="62"/>
      <c r="H24" s="62"/>
      <c r="I24" s="64"/>
      <c r="J24" s="39"/>
    </row>
    <row r="25" spans="1:13" s="67" customFormat="1" x14ac:dyDescent="0.25">
      <c r="A25" s="40"/>
      <c r="B25" s="41">
        <v>3</v>
      </c>
      <c r="C25" s="42"/>
      <c r="D25" s="43" t="s">
        <v>29</v>
      </c>
      <c r="E25" s="44"/>
      <c r="F25" s="42"/>
      <c r="G25" s="45"/>
      <c r="H25" s="46"/>
      <c r="I25" s="47"/>
      <c r="J25" s="65"/>
      <c r="K25" s="66"/>
      <c r="L25" s="66"/>
    </row>
    <row r="26" spans="1:13" x14ac:dyDescent="0.25">
      <c r="A26" s="48" t="s">
        <v>30</v>
      </c>
      <c r="B26" s="49" t="s">
        <v>31</v>
      </c>
      <c r="C26" s="50">
        <v>10004</v>
      </c>
      <c r="D26" s="51" t="s">
        <v>32</v>
      </c>
      <c r="E26" s="52" t="s">
        <v>33</v>
      </c>
      <c r="F26" s="53">
        <f>'[1]3.SER.PREL.'!C20</f>
        <v>12</v>
      </c>
      <c r="G26" s="54">
        <v>499.97</v>
      </c>
      <c r="H26" s="54">
        <f>ROUND((G26*$K$12),2)</f>
        <v>633.70000000000005</v>
      </c>
      <c r="I26" s="55">
        <f>ROUND((H26*F26),2)</f>
        <v>7604.4</v>
      </c>
      <c r="J26" s="68"/>
      <c r="K26" s="66"/>
      <c r="L26" s="66"/>
    </row>
    <row r="27" spans="1:13" x14ac:dyDescent="0.25">
      <c r="A27" s="48" t="s">
        <v>30</v>
      </c>
      <c r="B27" s="49" t="s">
        <v>34</v>
      </c>
      <c r="C27" s="50">
        <v>11340</v>
      </c>
      <c r="D27" s="51" t="s">
        <v>35</v>
      </c>
      <c r="E27" s="52" t="s">
        <v>33</v>
      </c>
      <c r="F27" s="53">
        <f>'[1]3.SER.PREL.'!C27</f>
        <v>4</v>
      </c>
      <c r="G27" s="54">
        <v>176.27</v>
      </c>
      <c r="H27" s="54">
        <f>ROUND((G27*$K$12),2)</f>
        <v>223.42</v>
      </c>
      <c r="I27" s="55">
        <f>ROUND((H27*F27),2)</f>
        <v>893.68</v>
      </c>
      <c r="J27" s="68"/>
      <c r="K27" s="66"/>
      <c r="L27" s="66"/>
    </row>
    <row r="28" spans="1:13" x14ac:dyDescent="0.25">
      <c r="A28" s="48" t="s">
        <v>36</v>
      </c>
      <c r="B28" s="49" t="s">
        <v>37</v>
      </c>
      <c r="C28" s="69" t="s">
        <v>38</v>
      </c>
      <c r="D28" s="70" t="s">
        <v>39</v>
      </c>
      <c r="E28" s="71" t="s">
        <v>40</v>
      </c>
      <c r="F28" s="72">
        <f>'[1]3.SER.PREL.'!C58</f>
        <v>9294</v>
      </c>
      <c r="G28" s="73">
        <v>0.28999999999999998</v>
      </c>
      <c r="H28" s="54">
        <f>ROUND((G28*$K$12),2)</f>
        <v>0.37</v>
      </c>
      <c r="I28" s="55">
        <f>ROUND((H28*F28),2)</f>
        <v>3438.78</v>
      </c>
      <c r="J28" s="68"/>
      <c r="K28" s="66"/>
      <c r="L28" s="66"/>
    </row>
    <row r="29" spans="1:13" ht="38.25" x14ac:dyDescent="0.25">
      <c r="A29" s="48" t="s">
        <v>36</v>
      </c>
      <c r="B29" s="49" t="s">
        <v>41</v>
      </c>
      <c r="C29" s="69" t="s">
        <v>42</v>
      </c>
      <c r="D29" s="70" t="s">
        <v>43</v>
      </c>
      <c r="E29" s="52" t="s">
        <v>33</v>
      </c>
      <c r="F29" s="72">
        <f>'[1]3.SER.PREL.'!C65</f>
        <v>20</v>
      </c>
      <c r="G29" s="73">
        <v>881.56</v>
      </c>
      <c r="H29" s="54">
        <f>ROUND((G29*$K$12),2)</f>
        <v>1117.3599999999999</v>
      </c>
      <c r="I29" s="55">
        <f>ROUND((H29*F29),2)</f>
        <v>22347.200000000001</v>
      </c>
      <c r="J29" s="68"/>
      <c r="K29" s="66"/>
      <c r="L29" s="66"/>
    </row>
    <row r="30" spans="1:13" ht="26.25" thickBot="1" x14ac:dyDescent="0.3">
      <c r="A30" s="48" t="s">
        <v>36</v>
      </c>
      <c r="B30" s="49" t="s">
        <v>44</v>
      </c>
      <c r="C30" s="69" t="s">
        <v>45</v>
      </c>
      <c r="D30" s="70" t="s">
        <v>46</v>
      </c>
      <c r="E30" s="52" t="s">
        <v>47</v>
      </c>
      <c r="F30" s="72">
        <f>'[1]3.SER.PREL.'!C72</f>
        <v>10</v>
      </c>
      <c r="G30" s="73">
        <v>1104.1500000000001</v>
      </c>
      <c r="H30" s="54">
        <f>ROUND((G30*$K$12),2)</f>
        <v>1399.49</v>
      </c>
      <c r="I30" s="55">
        <f>ROUND((H30*F30),2)</f>
        <v>13994.9</v>
      </c>
      <c r="J30" s="68"/>
      <c r="K30" s="66"/>
      <c r="L30" s="66"/>
    </row>
    <row r="31" spans="1:13" ht="15.75" customHeight="1" thickBot="1" x14ac:dyDescent="0.3">
      <c r="A31" s="56"/>
      <c r="B31" s="57"/>
      <c r="C31" s="57"/>
      <c r="D31" s="57"/>
      <c r="E31" s="57"/>
      <c r="F31" s="58"/>
      <c r="G31" s="57"/>
      <c r="H31" s="59" t="s">
        <v>48</v>
      </c>
      <c r="I31" s="60">
        <f>SUM(I26:I30)</f>
        <v>48278.96</v>
      </c>
      <c r="J31" s="39"/>
      <c r="K31" s="74"/>
      <c r="L31" s="74"/>
      <c r="M31" s="75"/>
    </row>
    <row r="32" spans="1:13" ht="10.5" customHeight="1" thickBot="1" x14ac:dyDescent="0.3">
      <c r="A32" s="35"/>
      <c r="B32" s="36"/>
      <c r="C32" s="36"/>
      <c r="D32" s="36"/>
      <c r="E32" s="36"/>
      <c r="F32" s="37"/>
      <c r="G32" s="36"/>
      <c r="H32" s="36"/>
      <c r="I32" s="38"/>
      <c r="J32" s="39"/>
    </row>
    <row r="33" spans="1:13" x14ac:dyDescent="0.25">
      <c r="A33" s="40"/>
      <c r="B33" s="41">
        <v>4</v>
      </c>
      <c r="C33" s="42"/>
      <c r="D33" s="43" t="s">
        <v>49</v>
      </c>
      <c r="E33" s="44"/>
      <c r="F33" s="42"/>
      <c r="G33" s="45"/>
      <c r="H33" s="46"/>
      <c r="I33" s="47"/>
      <c r="J33" s="76"/>
    </row>
    <row r="34" spans="1:13" ht="25.5" x14ac:dyDescent="0.25">
      <c r="A34" s="77" t="s">
        <v>36</v>
      </c>
      <c r="B34" s="78" t="s">
        <v>50</v>
      </c>
      <c r="C34" s="79">
        <v>97113</v>
      </c>
      <c r="D34" s="51" t="s">
        <v>51</v>
      </c>
      <c r="E34" s="80" t="s">
        <v>52</v>
      </c>
      <c r="F34" s="53">
        <f>'[1]4.PAV.'!E42</f>
        <v>57293.399999999994</v>
      </c>
      <c r="G34" s="54">
        <v>2.27</v>
      </c>
      <c r="H34" s="54">
        <f t="shared" ref="H34:H41" si="0">ROUND((G34*$K$12),2)</f>
        <v>2.88</v>
      </c>
      <c r="I34" s="55">
        <f t="shared" ref="I34:I41" si="1">ROUND((H34*F34),2)</f>
        <v>165004.99</v>
      </c>
      <c r="J34" s="76"/>
    </row>
    <row r="35" spans="1:13" ht="41.25" customHeight="1" x14ac:dyDescent="0.25">
      <c r="A35" s="77" t="s">
        <v>53</v>
      </c>
      <c r="B35" s="78" t="s">
        <v>54</v>
      </c>
      <c r="C35" s="79">
        <v>4011520</v>
      </c>
      <c r="D35" s="51" t="s">
        <v>55</v>
      </c>
      <c r="E35" s="80" t="s">
        <v>47</v>
      </c>
      <c r="F35" s="53">
        <f>'[1]4.PAV.'!E73</f>
        <v>5729.34</v>
      </c>
      <c r="G35" s="54">
        <v>489.37</v>
      </c>
      <c r="H35" s="54">
        <f t="shared" si="0"/>
        <v>620.27</v>
      </c>
      <c r="I35" s="55">
        <f t="shared" si="1"/>
        <v>3553737.72</v>
      </c>
      <c r="J35" s="76"/>
    </row>
    <row r="36" spans="1:13" ht="41.25" customHeight="1" x14ac:dyDescent="0.25">
      <c r="A36" s="77" t="s">
        <v>36</v>
      </c>
      <c r="B36" s="78" t="s">
        <v>56</v>
      </c>
      <c r="C36" s="79">
        <v>97114</v>
      </c>
      <c r="D36" s="51" t="s">
        <v>57</v>
      </c>
      <c r="E36" s="80" t="s">
        <v>58</v>
      </c>
      <c r="F36" s="53">
        <f>'[1]4.PAV.'!E134</f>
        <v>19422.300000000003</v>
      </c>
      <c r="G36" s="54">
        <v>0.36</v>
      </c>
      <c r="H36" s="54">
        <f t="shared" si="0"/>
        <v>0.46</v>
      </c>
      <c r="I36" s="55">
        <f t="shared" si="1"/>
        <v>8934.26</v>
      </c>
      <c r="J36" s="76"/>
    </row>
    <row r="37" spans="1:13" ht="41.25" customHeight="1" x14ac:dyDescent="0.25">
      <c r="A37" s="77" t="s">
        <v>36</v>
      </c>
      <c r="B37" s="78" t="s">
        <v>59</v>
      </c>
      <c r="C37" s="79">
        <v>97115</v>
      </c>
      <c r="D37" s="51" t="s">
        <v>60</v>
      </c>
      <c r="E37" s="80" t="s">
        <v>61</v>
      </c>
      <c r="F37" s="53">
        <f>'[1]4.PAV.'!E168</f>
        <v>1874.875</v>
      </c>
      <c r="G37" s="54">
        <v>48.36</v>
      </c>
      <c r="H37" s="54">
        <f t="shared" si="0"/>
        <v>61.3</v>
      </c>
      <c r="I37" s="55">
        <f t="shared" si="1"/>
        <v>114929.84</v>
      </c>
      <c r="J37" s="76"/>
    </row>
    <row r="38" spans="1:13" ht="52.9" customHeight="1" x14ac:dyDescent="0.25">
      <c r="A38" s="77" t="s">
        <v>36</v>
      </c>
      <c r="B38" s="78" t="s">
        <v>62</v>
      </c>
      <c r="C38" s="79">
        <v>97118</v>
      </c>
      <c r="D38" s="51" t="s">
        <v>63</v>
      </c>
      <c r="E38" s="80" t="s">
        <v>61</v>
      </c>
      <c r="F38" s="53">
        <f>'[1]4.PAV.'!E201</f>
        <v>26583.927620000009</v>
      </c>
      <c r="G38" s="54">
        <v>15.14</v>
      </c>
      <c r="H38" s="54">
        <f t="shared" si="0"/>
        <v>19.190000000000001</v>
      </c>
      <c r="I38" s="55">
        <f t="shared" si="1"/>
        <v>510145.57</v>
      </c>
      <c r="J38" s="76"/>
    </row>
    <row r="39" spans="1:13" ht="48.6" customHeight="1" x14ac:dyDescent="0.25">
      <c r="A39" s="77" t="s">
        <v>36</v>
      </c>
      <c r="B39" s="78" t="s">
        <v>64</v>
      </c>
      <c r="C39" s="79">
        <v>97120</v>
      </c>
      <c r="D39" s="51" t="s">
        <v>65</v>
      </c>
      <c r="E39" s="80" t="s">
        <v>61</v>
      </c>
      <c r="F39" s="53">
        <f>'[1]4.PAV.'!E235</f>
        <v>6230.97</v>
      </c>
      <c r="G39" s="54">
        <v>10.77</v>
      </c>
      <c r="H39" s="54">
        <f t="shared" si="0"/>
        <v>13.65</v>
      </c>
      <c r="I39" s="55">
        <f t="shared" si="1"/>
        <v>85052.74</v>
      </c>
      <c r="J39" s="76"/>
    </row>
    <row r="40" spans="1:13" ht="36" customHeight="1" x14ac:dyDescent="0.25">
      <c r="A40" s="77" t="s">
        <v>36</v>
      </c>
      <c r="B40" s="78" t="s">
        <v>66</v>
      </c>
      <c r="C40" s="81">
        <v>93589</v>
      </c>
      <c r="D40" s="51" t="s">
        <v>67</v>
      </c>
      <c r="E40" s="82" t="s">
        <v>68</v>
      </c>
      <c r="F40" s="53">
        <f>'[1]4.PAV.'!E267</f>
        <v>5729.34</v>
      </c>
      <c r="G40" s="54">
        <v>1.9</v>
      </c>
      <c r="H40" s="54">
        <f t="shared" si="0"/>
        <v>2.41</v>
      </c>
      <c r="I40" s="55">
        <f t="shared" si="1"/>
        <v>13807.71</v>
      </c>
      <c r="J40" s="76"/>
    </row>
    <row r="41" spans="1:13" ht="37.9" customHeight="1" thickBot="1" x14ac:dyDescent="0.3">
      <c r="A41" s="77" t="s">
        <v>36</v>
      </c>
      <c r="B41" s="78" t="s">
        <v>69</v>
      </c>
      <c r="C41" s="79">
        <v>94964</v>
      </c>
      <c r="D41" s="83" t="s">
        <v>70</v>
      </c>
      <c r="E41" s="80" t="s">
        <v>47</v>
      </c>
      <c r="F41" s="53">
        <f>'[1]4.PAV.'!E298</f>
        <v>14.580000000000007</v>
      </c>
      <c r="G41" s="54">
        <v>491.26</v>
      </c>
      <c r="H41" s="54">
        <f t="shared" si="0"/>
        <v>622.66</v>
      </c>
      <c r="I41" s="55">
        <f t="shared" si="1"/>
        <v>9078.3799999999992</v>
      </c>
      <c r="J41" s="39"/>
    </row>
    <row r="42" spans="1:13" ht="15.75" customHeight="1" thickBot="1" x14ac:dyDescent="0.3">
      <c r="A42" s="56"/>
      <c r="B42" s="57"/>
      <c r="C42" s="57"/>
      <c r="D42" s="57"/>
      <c r="E42" s="57"/>
      <c r="F42" s="58"/>
      <c r="G42" s="57"/>
      <c r="H42" s="59" t="s">
        <v>71</v>
      </c>
      <c r="I42" s="60">
        <f>SUM(I34:I41)</f>
        <v>4460691.21</v>
      </c>
      <c r="J42" s="39"/>
      <c r="K42" s="74"/>
      <c r="L42" s="74"/>
      <c r="M42" s="75"/>
    </row>
    <row r="43" spans="1:13" ht="9.75" customHeight="1" thickBot="1" x14ac:dyDescent="0.3">
      <c r="A43" s="35"/>
      <c r="B43" s="36"/>
      <c r="C43" s="36"/>
      <c r="D43" s="36"/>
      <c r="E43" s="36"/>
      <c r="F43" s="37"/>
      <c r="G43" s="36"/>
      <c r="H43" s="36"/>
      <c r="I43" s="38"/>
      <c r="J43" s="39"/>
    </row>
    <row r="44" spans="1:13" x14ac:dyDescent="0.25">
      <c r="A44" s="40"/>
      <c r="B44" s="41">
        <v>5</v>
      </c>
      <c r="C44" s="42"/>
      <c r="D44" s="43" t="s">
        <v>72</v>
      </c>
      <c r="E44" s="44"/>
      <c r="F44" s="42"/>
      <c r="G44" s="45"/>
      <c r="H44" s="46"/>
      <c r="I44" s="47"/>
      <c r="J44" s="84"/>
    </row>
    <row r="45" spans="1:13" ht="39" thickBot="1" x14ac:dyDescent="0.3">
      <c r="A45" s="48" t="s">
        <v>36</v>
      </c>
      <c r="B45" s="85" t="s">
        <v>73</v>
      </c>
      <c r="C45" s="79">
        <v>94990</v>
      </c>
      <c r="D45" s="83" t="s">
        <v>74</v>
      </c>
      <c r="E45" s="80" t="s">
        <v>75</v>
      </c>
      <c r="F45" s="53">
        <f>'[1]5.PASS'!E43</f>
        <v>1362.2299999999998</v>
      </c>
      <c r="G45" s="54">
        <v>783.65</v>
      </c>
      <c r="H45" s="54">
        <f>ROUND((G45*$K$12),2)</f>
        <v>993.26</v>
      </c>
      <c r="I45" s="55">
        <f t="shared" ref="I45" si="2">ROUND((H45*F45),2)</f>
        <v>1353048.57</v>
      </c>
      <c r="J45" s="76"/>
    </row>
    <row r="46" spans="1:13" ht="15.75" customHeight="1" thickBot="1" x14ac:dyDescent="0.3">
      <c r="A46" s="56"/>
      <c r="B46" s="57"/>
      <c r="C46" s="57"/>
      <c r="D46" s="57"/>
      <c r="E46" s="57"/>
      <c r="F46" s="58"/>
      <c r="G46" s="57"/>
      <c r="H46" s="59" t="s">
        <v>76</v>
      </c>
      <c r="I46" s="60">
        <f>SUM(I45:I45)</f>
        <v>1353048.57</v>
      </c>
      <c r="J46" s="39"/>
      <c r="K46" s="74"/>
      <c r="L46" s="74"/>
      <c r="M46" s="75"/>
    </row>
    <row r="47" spans="1:13" ht="10.5" customHeight="1" thickBot="1" x14ac:dyDescent="0.3">
      <c r="A47" s="35"/>
      <c r="B47" s="36"/>
      <c r="C47" s="36"/>
      <c r="D47" s="36"/>
      <c r="E47" s="36"/>
      <c r="F47" s="37"/>
      <c r="G47" s="36"/>
      <c r="H47" s="36"/>
      <c r="I47" s="38"/>
      <c r="J47" s="39"/>
    </row>
    <row r="48" spans="1:13" s="67" customFormat="1" x14ac:dyDescent="0.25">
      <c r="A48" s="40"/>
      <c r="B48" s="41">
        <v>6</v>
      </c>
      <c r="C48" s="42"/>
      <c r="D48" s="43" t="s">
        <v>77</v>
      </c>
      <c r="E48" s="44"/>
      <c r="F48" s="42"/>
      <c r="G48" s="45"/>
      <c r="H48" s="46"/>
      <c r="I48" s="47"/>
      <c r="J48" s="86"/>
      <c r="K48" s="87"/>
      <c r="L48" s="87"/>
    </row>
    <row r="49" spans="1:13" s="67" customFormat="1" x14ac:dyDescent="0.25">
      <c r="A49" s="88"/>
      <c r="B49" s="89" t="s">
        <v>78</v>
      </c>
      <c r="C49" s="90"/>
      <c r="D49" s="90" t="s">
        <v>79</v>
      </c>
      <c r="E49" s="90"/>
      <c r="F49" s="89"/>
      <c r="G49" s="90"/>
      <c r="H49" s="90"/>
      <c r="I49" s="91"/>
      <c r="J49" s="86"/>
      <c r="K49" s="87"/>
      <c r="L49" s="87"/>
    </row>
    <row r="50" spans="1:13" ht="63" customHeight="1" x14ac:dyDescent="0.25">
      <c r="A50" s="77" t="s">
        <v>36</v>
      </c>
      <c r="B50" s="49" t="s">
        <v>80</v>
      </c>
      <c r="C50" s="79">
        <v>94267</v>
      </c>
      <c r="D50" s="83" t="s">
        <v>81</v>
      </c>
      <c r="E50" s="92" t="s">
        <v>40</v>
      </c>
      <c r="F50" s="53">
        <f>'[1]6.DREN.'!E44:E44</f>
        <v>18588</v>
      </c>
      <c r="G50" s="54">
        <v>48.81</v>
      </c>
      <c r="H50" s="54">
        <f>ROUND((G50*$K$12),2)</f>
        <v>61.87</v>
      </c>
      <c r="I50" s="55">
        <f t="shared" ref="I50:I53" si="3">ROUND((H50*F50),2)</f>
        <v>1150039.56</v>
      </c>
      <c r="J50" s="76"/>
    </row>
    <row r="51" spans="1:13" ht="76.5" x14ac:dyDescent="0.25">
      <c r="A51" s="77" t="s">
        <v>36</v>
      </c>
      <c r="B51" s="49" t="s">
        <v>82</v>
      </c>
      <c r="C51" s="79">
        <v>90105</v>
      </c>
      <c r="D51" s="83" t="s">
        <v>83</v>
      </c>
      <c r="E51" s="93" t="s">
        <v>75</v>
      </c>
      <c r="F51" s="53">
        <f>'[1]6.DREN.'!E78</f>
        <v>1254.7199999999998</v>
      </c>
      <c r="G51" s="54">
        <v>6.81</v>
      </c>
      <c r="H51" s="54">
        <f>ROUND((G51*$K$12),2)</f>
        <v>8.6300000000000008</v>
      </c>
      <c r="I51" s="55">
        <f t="shared" si="3"/>
        <v>10828.23</v>
      </c>
      <c r="J51" s="76"/>
    </row>
    <row r="52" spans="1:13" ht="25.5" x14ac:dyDescent="0.25">
      <c r="A52" s="77" t="s">
        <v>36</v>
      </c>
      <c r="B52" s="49" t="s">
        <v>84</v>
      </c>
      <c r="C52" s="79">
        <v>101616</v>
      </c>
      <c r="D52" s="83" t="s">
        <v>85</v>
      </c>
      <c r="E52" s="93" t="s">
        <v>86</v>
      </c>
      <c r="F52" s="53">
        <f>'[1]6.DREN.'!E109</f>
        <v>8364.6</v>
      </c>
      <c r="G52" s="54">
        <v>4.95</v>
      </c>
      <c r="H52" s="54">
        <f>ROUND((G52*$K$12),2)</f>
        <v>6.27</v>
      </c>
      <c r="I52" s="55">
        <f t="shared" si="3"/>
        <v>52446.04</v>
      </c>
      <c r="J52" s="76"/>
    </row>
    <row r="53" spans="1:13" ht="25.5" x14ac:dyDescent="0.25">
      <c r="A53" s="77" t="s">
        <v>36</v>
      </c>
      <c r="B53" s="49" t="s">
        <v>87</v>
      </c>
      <c r="C53" s="81">
        <v>93589</v>
      </c>
      <c r="D53" s="51" t="s">
        <v>67</v>
      </c>
      <c r="E53" s="93" t="s">
        <v>88</v>
      </c>
      <c r="F53" s="53">
        <f>'[1]6.DREN.'!E140</f>
        <v>7842.0300000000007</v>
      </c>
      <c r="G53" s="54">
        <v>1.9</v>
      </c>
      <c r="H53" s="54">
        <f>ROUND((G53*$K$12),2)</f>
        <v>2.41</v>
      </c>
      <c r="I53" s="55">
        <f t="shared" si="3"/>
        <v>18899.29</v>
      </c>
      <c r="J53" s="76"/>
      <c r="K53" s="76"/>
      <c r="L53" s="76"/>
      <c r="M53" s="76"/>
    </row>
    <row r="54" spans="1:13" x14ac:dyDescent="0.25">
      <c r="A54" s="88"/>
      <c r="B54" s="89" t="s">
        <v>89</v>
      </c>
      <c r="C54" s="90"/>
      <c r="D54" s="90" t="s">
        <v>90</v>
      </c>
      <c r="E54" s="90"/>
      <c r="F54" s="89"/>
      <c r="G54" s="90"/>
      <c r="H54" s="90"/>
      <c r="I54" s="91"/>
      <c r="J54" s="76"/>
      <c r="K54" s="76"/>
      <c r="L54" s="76"/>
      <c r="M54" s="76"/>
    </row>
    <row r="55" spans="1:13" ht="25.5" x14ac:dyDescent="0.25">
      <c r="A55" s="77" t="s">
        <v>53</v>
      </c>
      <c r="B55" s="49" t="s">
        <v>91</v>
      </c>
      <c r="C55" s="94">
        <v>804193</v>
      </c>
      <c r="D55" s="95" t="s">
        <v>92</v>
      </c>
      <c r="E55" s="92" t="s">
        <v>40</v>
      </c>
      <c r="F55" s="96">
        <f>'[1]6.DREN.'!E175</f>
        <v>490</v>
      </c>
      <c r="G55" s="54">
        <v>1479.13</v>
      </c>
      <c r="H55" s="54">
        <f t="shared" ref="H55:H65" si="4">ROUND((G55*$K$12),2)</f>
        <v>1874.77</v>
      </c>
      <c r="I55" s="55">
        <f t="shared" ref="I55:I65" si="5">ROUND((H55*F55),2)</f>
        <v>918637.3</v>
      </c>
      <c r="J55" s="76"/>
      <c r="K55" s="76"/>
      <c r="L55" s="76"/>
      <c r="M55" s="76"/>
    </row>
    <row r="56" spans="1:13" ht="25.5" x14ac:dyDescent="0.25">
      <c r="A56" s="77" t="s">
        <v>53</v>
      </c>
      <c r="B56" s="49" t="s">
        <v>93</v>
      </c>
      <c r="C56" s="94">
        <v>804421</v>
      </c>
      <c r="D56" s="95" t="s">
        <v>94</v>
      </c>
      <c r="E56" s="93" t="s">
        <v>22</v>
      </c>
      <c r="F56" s="53">
        <f>'[1]6.DREN.'!E207</f>
        <v>1</v>
      </c>
      <c r="G56" s="54">
        <v>3866.76</v>
      </c>
      <c r="H56" s="54">
        <f t="shared" si="4"/>
        <v>4901.04</v>
      </c>
      <c r="I56" s="55">
        <f t="shared" si="5"/>
        <v>4901.04</v>
      </c>
      <c r="J56" s="76"/>
      <c r="K56" s="76"/>
      <c r="L56" s="76"/>
      <c r="M56" s="76"/>
    </row>
    <row r="57" spans="1:13" ht="25.5" x14ac:dyDescent="0.25">
      <c r="A57" s="77" t="s">
        <v>53</v>
      </c>
      <c r="B57" s="49" t="s">
        <v>95</v>
      </c>
      <c r="C57" s="94">
        <v>804025</v>
      </c>
      <c r="D57" s="95" t="s">
        <v>96</v>
      </c>
      <c r="E57" s="92" t="s">
        <v>40</v>
      </c>
      <c r="F57" s="53">
        <f>'[1]6.DREN.'!E240</f>
        <v>119</v>
      </c>
      <c r="G57" s="54">
        <v>365.05</v>
      </c>
      <c r="H57" s="54">
        <f t="shared" si="4"/>
        <v>462.69</v>
      </c>
      <c r="I57" s="55">
        <f t="shared" si="5"/>
        <v>55060.11</v>
      </c>
      <c r="J57" s="76"/>
      <c r="K57" s="76"/>
      <c r="L57" s="76"/>
      <c r="M57" s="76"/>
    </row>
    <row r="58" spans="1:13" ht="25.5" x14ac:dyDescent="0.25">
      <c r="A58" s="77" t="s">
        <v>53</v>
      </c>
      <c r="B58" s="49" t="s">
        <v>97</v>
      </c>
      <c r="C58" s="94">
        <v>804017</v>
      </c>
      <c r="D58" s="95" t="s">
        <v>98</v>
      </c>
      <c r="E58" s="92" t="s">
        <v>40</v>
      </c>
      <c r="F58" s="53">
        <f>'[1]6.DREN.'!E273</f>
        <v>84</v>
      </c>
      <c r="G58" s="54">
        <v>223.39</v>
      </c>
      <c r="H58" s="54">
        <f t="shared" si="4"/>
        <v>283.14</v>
      </c>
      <c r="I58" s="55">
        <f t="shared" si="5"/>
        <v>23783.759999999998</v>
      </c>
      <c r="J58" s="76"/>
      <c r="K58" s="76"/>
      <c r="L58" s="76"/>
      <c r="M58" s="76"/>
    </row>
    <row r="59" spans="1:13" ht="25.5" x14ac:dyDescent="0.25">
      <c r="A59" s="77" t="s">
        <v>53</v>
      </c>
      <c r="B59" s="49" t="s">
        <v>99</v>
      </c>
      <c r="C59" s="94">
        <v>2003508</v>
      </c>
      <c r="D59" s="95" t="s">
        <v>100</v>
      </c>
      <c r="E59" s="93" t="s">
        <v>22</v>
      </c>
      <c r="F59" s="53">
        <f>'[1]6.DREN.'!E305</f>
        <v>30</v>
      </c>
      <c r="G59" s="54">
        <v>6356.03</v>
      </c>
      <c r="H59" s="54">
        <f t="shared" si="4"/>
        <v>8056.14</v>
      </c>
      <c r="I59" s="55">
        <f t="shared" si="5"/>
        <v>241684.2</v>
      </c>
      <c r="J59" s="76"/>
      <c r="K59" s="76"/>
      <c r="L59" s="76"/>
      <c r="M59" s="76"/>
    </row>
    <row r="60" spans="1:13" x14ac:dyDescent="0.25">
      <c r="A60" s="77" t="s">
        <v>53</v>
      </c>
      <c r="B60" s="49" t="s">
        <v>101</v>
      </c>
      <c r="C60" s="94">
        <v>2003473</v>
      </c>
      <c r="D60" s="83" t="s">
        <v>102</v>
      </c>
      <c r="E60" s="93" t="s">
        <v>22</v>
      </c>
      <c r="F60" s="96">
        <f>'[1]6.DREN.'!E336</f>
        <v>2</v>
      </c>
      <c r="G60" s="54">
        <v>7077.72</v>
      </c>
      <c r="H60" s="54">
        <f t="shared" si="4"/>
        <v>8970.8700000000008</v>
      </c>
      <c r="I60" s="55">
        <f t="shared" si="5"/>
        <v>17941.740000000002</v>
      </c>
      <c r="J60" s="76"/>
      <c r="K60" s="76"/>
      <c r="L60" s="76"/>
      <c r="M60" s="76"/>
    </row>
    <row r="61" spans="1:13" x14ac:dyDescent="0.25">
      <c r="A61" s="77" t="s">
        <v>53</v>
      </c>
      <c r="B61" s="49" t="s">
        <v>103</v>
      </c>
      <c r="C61" s="94">
        <v>1106165</v>
      </c>
      <c r="D61" s="83" t="s">
        <v>104</v>
      </c>
      <c r="E61" s="93" t="s">
        <v>47</v>
      </c>
      <c r="F61" s="53">
        <f>'[1]6.DREN.'!K365</f>
        <v>3.66</v>
      </c>
      <c r="G61" s="54">
        <v>331.23</v>
      </c>
      <c r="H61" s="54">
        <f t="shared" si="4"/>
        <v>419.83</v>
      </c>
      <c r="I61" s="55">
        <f t="shared" si="5"/>
        <v>1536.58</v>
      </c>
      <c r="J61" s="76"/>
      <c r="K61" s="76"/>
      <c r="L61" s="76"/>
      <c r="M61" s="76"/>
    </row>
    <row r="62" spans="1:13" x14ac:dyDescent="0.25">
      <c r="A62" s="77" t="s">
        <v>53</v>
      </c>
      <c r="B62" s="49" t="s">
        <v>105</v>
      </c>
      <c r="C62" s="94">
        <v>2003686</v>
      </c>
      <c r="D62" s="83" t="s">
        <v>106</v>
      </c>
      <c r="E62" s="93" t="s">
        <v>22</v>
      </c>
      <c r="F62" s="96">
        <f>'[1]6.DREN.'!E398</f>
        <v>6</v>
      </c>
      <c r="G62" s="54">
        <v>2948.33</v>
      </c>
      <c r="H62" s="54">
        <f t="shared" si="4"/>
        <v>3736.95</v>
      </c>
      <c r="I62" s="55">
        <f t="shared" si="5"/>
        <v>22421.7</v>
      </c>
      <c r="J62" s="76"/>
      <c r="K62" s="76"/>
      <c r="L62" s="76"/>
      <c r="M62" s="76"/>
    </row>
    <row r="63" spans="1:13" ht="25.5" x14ac:dyDescent="0.25">
      <c r="A63" s="77" t="s">
        <v>53</v>
      </c>
      <c r="B63" s="49" t="s">
        <v>107</v>
      </c>
      <c r="C63" s="94">
        <v>2003640</v>
      </c>
      <c r="D63" s="83" t="s">
        <v>108</v>
      </c>
      <c r="E63" s="93" t="s">
        <v>22</v>
      </c>
      <c r="F63" s="53">
        <f>'[1]6.DREN.'!E429</f>
        <v>10</v>
      </c>
      <c r="G63" s="54">
        <v>2423.5</v>
      </c>
      <c r="H63" s="54">
        <f t="shared" si="4"/>
        <v>3071.74</v>
      </c>
      <c r="I63" s="55">
        <f t="shared" si="5"/>
        <v>30717.4</v>
      </c>
      <c r="J63" s="76"/>
      <c r="K63" s="76"/>
      <c r="L63" s="76"/>
      <c r="M63" s="76"/>
    </row>
    <row r="64" spans="1:13" x14ac:dyDescent="0.25">
      <c r="A64" s="77" t="s">
        <v>53</v>
      </c>
      <c r="B64" s="49" t="s">
        <v>109</v>
      </c>
      <c r="C64" s="94">
        <v>2003620</v>
      </c>
      <c r="D64" s="83" t="s">
        <v>110</v>
      </c>
      <c r="E64" s="93" t="s">
        <v>22</v>
      </c>
      <c r="F64" s="53">
        <f>'[1]6.DREN.'!E460</f>
        <v>16</v>
      </c>
      <c r="G64" s="54">
        <v>994.23</v>
      </c>
      <c r="H64" s="54">
        <f t="shared" si="4"/>
        <v>1260.17</v>
      </c>
      <c r="I64" s="55">
        <f t="shared" si="5"/>
        <v>20162.72</v>
      </c>
      <c r="J64" s="76"/>
      <c r="K64" s="76"/>
      <c r="L64" s="76"/>
      <c r="M64" s="76"/>
    </row>
    <row r="65" spans="1:13" ht="25.5" x14ac:dyDescent="0.25">
      <c r="A65" s="77" t="s">
        <v>30</v>
      </c>
      <c r="B65" s="49" t="s">
        <v>111</v>
      </c>
      <c r="C65" s="94">
        <v>50766</v>
      </c>
      <c r="D65" s="83" t="s">
        <v>112</v>
      </c>
      <c r="E65" s="93" t="s">
        <v>47</v>
      </c>
      <c r="F65" s="53">
        <f>'[1]6.DREN.'!E491</f>
        <v>130</v>
      </c>
      <c r="G65" s="54">
        <v>3230.36</v>
      </c>
      <c r="H65" s="54">
        <f t="shared" si="4"/>
        <v>4094.42</v>
      </c>
      <c r="I65" s="55">
        <f t="shared" si="5"/>
        <v>532274.6</v>
      </c>
      <c r="J65" s="76"/>
      <c r="K65" s="76"/>
      <c r="L65" s="76"/>
      <c r="M65" s="76"/>
    </row>
    <row r="66" spans="1:13" x14ac:dyDescent="0.25">
      <c r="A66" s="97"/>
      <c r="B66" s="98"/>
      <c r="C66" s="99"/>
      <c r="D66" s="100"/>
      <c r="E66" s="101"/>
      <c r="F66" s="102"/>
      <c r="G66" s="103"/>
      <c r="H66" s="103"/>
      <c r="I66" s="104"/>
      <c r="J66" s="76"/>
      <c r="K66" s="76"/>
      <c r="L66" s="76"/>
      <c r="M66" s="76"/>
    </row>
    <row r="67" spans="1:13" x14ac:dyDescent="0.25">
      <c r="A67" s="88"/>
      <c r="B67" s="89" t="s">
        <v>113</v>
      </c>
      <c r="C67" s="90"/>
      <c r="D67" s="90" t="s">
        <v>114</v>
      </c>
      <c r="E67" s="90"/>
      <c r="F67" s="89"/>
      <c r="G67" s="90"/>
      <c r="H67" s="90"/>
      <c r="I67" s="91"/>
      <c r="J67" s="76"/>
      <c r="K67" s="76"/>
      <c r="L67" s="76"/>
      <c r="M67" s="76"/>
    </row>
    <row r="68" spans="1:13" ht="21.6" customHeight="1" x14ac:dyDescent="0.25">
      <c r="A68" s="77" t="s">
        <v>53</v>
      </c>
      <c r="B68" s="49" t="s">
        <v>115</v>
      </c>
      <c r="C68" s="94">
        <v>2003816</v>
      </c>
      <c r="D68" s="95" t="s">
        <v>116</v>
      </c>
      <c r="E68" s="92" t="s">
        <v>40</v>
      </c>
      <c r="F68" s="96">
        <f>'[1]6.DREN.'!E524</f>
        <v>3324</v>
      </c>
      <c r="G68" s="54">
        <v>280.01</v>
      </c>
      <c r="H68" s="54">
        <f>ROUND((G68*$K$12),2)</f>
        <v>354.91</v>
      </c>
      <c r="I68" s="55">
        <f t="shared" ref="I68:I71" si="6">ROUND((H68*F68),2)</f>
        <v>1179720.8400000001</v>
      </c>
      <c r="J68" s="76"/>
      <c r="K68" s="76"/>
      <c r="L68" s="76"/>
      <c r="M68" s="76"/>
    </row>
    <row r="69" spans="1:13" ht="76.5" x14ac:dyDescent="0.25">
      <c r="A69" s="77" t="s">
        <v>36</v>
      </c>
      <c r="B69" s="49" t="s">
        <v>117</v>
      </c>
      <c r="C69" s="79">
        <v>90105</v>
      </c>
      <c r="D69" s="83" t="s">
        <v>83</v>
      </c>
      <c r="E69" s="93" t="s">
        <v>75</v>
      </c>
      <c r="F69" s="53">
        <f>'[1]6.DREN.'!E557</f>
        <v>1063.68</v>
      </c>
      <c r="G69" s="54">
        <v>6.81</v>
      </c>
      <c r="H69" s="54">
        <f>ROUND((G69*$K$12),2)</f>
        <v>8.6300000000000008</v>
      </c>
      <c r="I69" s="55">
        <f t="shared" si="6"/>
        <v>9179.56</v>
      </c>
      <c r="J69" s="76"/>
      <c r="K69" s="76"/>
      <c r="L69" s="76"/>
      <c r="M69" s="76"/>
    </row>
    <row r="70" spans="1:13" ht="25.5" x14ac:dyDescent="0.25">
      <c r="A70" s="77" t="s">
        <v>36</v>
      </c>
      <c r="B70" s="49" t="s">
        <v>118</v>
      </c>
      <c r="C70" s="79">
        <v>101616</v>
      </c>
      <c r="D70" s="83" t="s">
        <v>85</v>
      </c>
      <c r="E70" s="93" t="s">
        <v>86</v>
      </c>
      <c r="F70" s="53">
        <f>'[1]6.DREN.'!E588</f>
        <v>1329.6</v>
      </c>
      <c r="G70" s="54">
        <v>4.95</v>
      </c>
      <c r="H70" s="54">
        <f>ROUND((G70*$K$12),2)</f>
        <v>6.27</v>
      </c>
      <c r="I70" s="55">
        <f t="shared" si="6"/>
        <v>8336.59</v>
      </c>
      <c r="J70" s="76"/>
      <c r="K70" s="76"/>
      <c r="L70" s="76"/>
      <c r="M70" s="76"/>
    </row>
    <row r="71" spans="1:13" ht="25.5" x14ac:dyDescent="0.25">
      <c r="A71" s="77" t="s">
        <v>36</v>
      </c>
      <c r="B71" s="49" t="s">
        <v>119</v>
      </c>
      <c r="C71" s="81">
        <v>93589</v>
      </c>
      <c r="D71" s="51" t="s">
        <v>67</v>
      </c>
      <c r="E71" s="93" t="s">
        <v>88</v>
      </c>
      <c r="F71" s="53">
        <f>'[1]6.DREN.'!E619</f>
        <v>6648</v>
      </c>
      <c r="G71" s="54">
        <v>1.9</v>
      </c>
      <c r="H71" s="54">
        <f>ROUND((G71*$K$12),2)</f>
        <v>2.41</v>
      </c>
      <c r="I71" s="55">
        <f t="shared" si="6"/>
        <v>16021.68</v>
      </c>
      <c r="J71" s="76"/>
      <c r="K71" s="76"/>
      <c r="L71" s="76"/>
      <c r="M71" s="76"/>
    </row>
    <row r="72" spans="1:13" ht="15.75" thickBot="1" x14ac:dyDescent="0.3">
      <c r="A72" s="105"/>
      <c r="B72" s="106"/>
      <c r="C72" s="107"/>
      <c r="D72" s="108"/>
      <c r="E72" s="109"/>
      <c r="F72" s="110"/>
      <c r="G72" s="76"/>
      <c r="H72" s="111"/>
      <c r="I72" s="112"/>
      <c r="J72" s="76"/>
      <c r="K72" s="76"/>
      <c r="L72" s="76"/>
      <c r="M72" s="76"/>
    </row>
    <row r="73" spans="1:13" ht="15.75" customHeight="1" thickBot="1" x14ac:dyDescent="0.3">
      <c r="A73" s="56"/>
      <c r="B73" s="57"/>
      <c r="C73" s="57"/>
      <c r="D73" s="57"/>
      <c r="E73" s="57"/>
      <c r="F73" s="58"/>
      <c r="G73" s="57"/>
      <c r="H73" s="59" t="s">
        <v>120</v>
      </c>
      <c r="I73" s="60">
        <f>SUM(I50:I71)</f>
        <v>4314592.9399999995</v>
      </c>
      <c r="J73" s="76"/>
      <c r="K73" s="76"/>
      <c r="L73" s="76"/>
      <c r="M73" s="76"/>
    </row>
    <row r="74" spans="1:13" ht="9.75" customHeight="1" thickBot="1" x14ac:dyDescent="0.3">
      <c r="A74" s="35"/>
      <c r="B74" s="36"/>
      <c r="C74" s="36"/>
      <c r="D74" s="36"/>
      <c r="E74" s="36"/>
      <c r="F74" s="37"/>
      <c r="G74" s="36"/>
      <c r="H74" s="36"/>
      <c r="I74" s="38"/>
      <c r="J74" s="76"/>
      <c r="K74" s="76"/>
      <c r="L74" s="76"/>
      <c r="M74" s="76"/>
    </row>
    <row r="75" spans="1:13" ht="20.25" customHeight="1" thickBot="1" x14ac:dyDescent="0.3">
      <c r="A75" s="113" t="s">
        <v>121</v>
      </c>
      <c r="B75" s="114"/>
      <c r="C75" s="114"/>
      <c r="D75" s="114"/>
      <c r="E75" s="114"/>
      <c r="F75" s="114"/>
      <c r="G75" s="114"/>
      <c r="H75" s="114"/>
      <c r="I75" s="115">
        <f>SUM(I73,I46,I42,I31,I23,I19)</f>
        <v>10382967.15</v>
      </c>
      <c r="J75" s="76"/>
      <c r="K75" s="76"/>
      <c r="L75" s="76"/>
      <c r="M75" s="76"/>
    </row>
    <row r="76" spans="1:13" x14ac:dyDescent="0.25">
      <c r="A76" s="116"/>
      <c r="B76" s="116"/>
      <c r="C76" s="116"/>
      <c r="D76" s="116"/>
      <c r="E76" s="116"/>
      <c r="F76" s="117"/>
      <c r="G76" s="116"/>
      <c r="H76" s="118"/>
      <c r="I76" s="119"/>
      <c r="J76" s="76"/>
      <c r="K76" s="76"/>
      <c r="L76" s="76"/>
      <c r="M76" s="76"/>
    </row>
    <row r="77" spans="1:13" x14ac:dyDescent="0.25">
      <c r="A77" s="120"/>
      <c r="B77" s="120"/>
      <c r="C77" s="120"/>
      <c r="D77" s="120"/>
      <c r="E77" s="120"/>
      <c r="F77" s="121"/>
      <c r="G77" s="120"/>
      <c r="H77" s="28"/>
      <c r="I77" s="119"/>
      <c r="J77" s="76">
        <f>I75</f>
        <v>10382967.15</v>
      </c>
      <c r="K77" s="76" t="s">
        <v>122</v>
      </c>
      <c r="L77" s="76"/>
      <c r="M77" s="76"/>
    </row>
    <row r="78" spans="1:13" x14ac:dyDescent="0.25">
      <c r="A78" s="120"/>
      <c r="B78" s="120"/>
      <c r="C78" s="120"/>
      <c r="D78" s="120"/>
      <c r="E78" s="120"/>
      <c r="F78" s="121"/>
      <c r="G78" s="120"/>
      <c r="H78" s="28"/>
      <c r="I78" s="119"/>
      <c r="J78" s="76">
        <f>J77-J79</f>
        <v>1882967.1500000004</v>
      </c>
      <c r="K78" s="76" t="s">
        <v>123</v>
      </c>
      <c r="L78" s="76"/>
      <c r="M78" s="76"/>
    </row>
    <row r="79" spans="1:13" x14ac:dyDescent="0.25">
      <c r="A79" s="120"/>
      <c r="B79" s="120"/>
      <c r="C79" s="120"/>
      <c r="D79" s="120"/>
      <c r="E79" s="120"/>
      <c r="F79" s="121"/>
      <c r="G79" s="120"/>
      <c r="H79" s="28"/>
      <c r="I79" s="119"/>
      <c r="J79" s="76">
        <v>8500000</v>
      </c>
      <c r="K79" s="76" t="s">
        <v>124</v>
      </c>
      <c r="L79" s="76"/>
      <c r="M79" s="76"/>
    </row>
    <row r="80" spans="1:13" x14ac:dyDescent="0.25">
      <c r="G80" s="123"/>
    </row>
    <row r="81" spans="1:13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5">
        <f>J78/6</f>
        <v>313827.8583333334</v>
      </c>
      <c r="K81" s="74" t="s">
        <v>125</v>
      </c>
    </row>
    <row r="82" spans="1:13" x14ac:dyDescent="0.25">
      <c r="A82" s="124"/>
      <c r="B82" s="124"/>
      <c r="C82" s="124"/>
      <c r="D82" s="124"/>
      <c r="E82" s="124"/>
      <c r="F82" s="124"/>
      <c r="G82" s="124"/>
      <c r="H82" s="124"/>
      <c r="I82" s="124"/>
      <c r="J82" s="125">
        <f>J79/6</f>
        <v>1416666.6666666667</v>
      </c>
      <c r="K82" s="74" t="s">
        <v>126</v>
      </c>
      <c r="L82" s="126"/>
      <c r="M82" s="75"/>
    </row>
  </sheetData>
  <mergeCells count="10">
    <mergeCell ref="A75:H75"/>
    <mergeCell ref="A81:I81"/>
    <mergeCell ref="A82:I82"/>
    <mergeCell ref="A4:I4"/>
    <mergeCell ref="A5:I5"/>
    <mergeCell ref="A6:I6"/>
    <mergeCell ref="A7:I7"/>
    <mergeCell ref="A10:F12"/>
    <mergeCell ref="G10:G12"/>
    <mergeCell ref="H10:H12"/>
  </mergeCells>
  <dataValidations count="2">
    <dataValidation type="decimal" operator="greaterThan" allowBlank="1" showErrorMessage="1" error="Apenas números decimais maiores que zero." sqref="J26:J30 G25 G44:G45 G48 G50:G53 G21 G17 G28:G30 G33:G41 G68:G72 G55:G66">
      <formula1>0</formula1>
      <formula2>0</formula2>
    </dataValidation>
    <dataValidation type="list" allowBlank="1" sqref="B44:B45 B48 D49 D54 B17:B18 B33 B34:C41 B21:B22 B25:B30 C53 B50:B53 B71:C71 D67 B68:B70 B72 B55:B66 A16:A74">
      <formula1>"SINAPI,SINAPI-I,SICRO,Composição,Cotação"</formula1>
      <formula2>0</formula2>
    </dataValidation>
  </dataValidations>
  <printOptions horizontalCentered="1"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2022-07-18T17:49:29Z</dcterms:created>
  <dcterms:modified xsi:type="dcterms:W3CDTF">2022-07-18T17:50:12Z</dcterms:modified>
</cp:coreProperties>
</file>